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514969\Box\【内部共有】1730環境科学センター\13_生活環境課\WBGT\98_取りまとめ考察等\計算ツール\"/>
    </mc:Choice>
  </mc:AlternateContent>
  <xr:revisionPtr revIDLastSave="0" documentId="13_ncr:1_{C9960342-4991-481C-8AC5-E9BDD613849E}" xr6:coauthVersionLast="47" xr6:coauthVersionMax="47" xr10:uidLastSave="{00000000-0000-0000-0000-000000000000}"/>
  <workbookProtection workbookAlgorithmName="SHA-512" workbookHashValue="col+UFGJ/zYfJU/hyIsJwstaS7q3iaqNxb6gKuc8JiTkiba9opIC3iSVIYaXeTmGWlDRLmUpzZ9U1cvmoNmMJw==" workbookSaltValue="DSycuRQSskypgCG8Whzsaw==" workbookSpinCount="100000" lockStructure="1"/>
  <bookViews>
    <workbookView xWindow="-120" yWindow="-120" windowWidth="29040" windowHeight="15720" xr2:uid="{867ECF04-8C7E-43CF-A998-E2A7BBD1896D}"/>
  </bookViews>
  <sheets>
    <sheet name="シート" sheetId="5" r:id="rId1"/>
    <sheet name="算出値" sheetId="6" state="hidden" r:id="rId2"/>
    <sheet name="リスト" sheetId="7" state="hidden" r:id="rId3"/>
  </sheets>
  <definedNames>
    <definedName name="_xlnm.Print_Area" localSheetId="0">シート!$A$2:$Y$44,シート!$A$47:$Y$68</definedName>
    <definedName name="Z_C5217E5F_3FDF_4B75_B6FA_772059964ED3_.wvu.Cols" localSheetId="0" hidden="1">シート!$AB:$AB</definedName>
    <definedName name="Z_C5217E5F_3FDF_4B75_B6FA_772059964ED3_.wvu.PrintArea" localSheetId="0" hidden="1">シート!$A$1:$Y$77</definedName>
    <definedName name="Z_C5217E5F_3FDF_4B75_B6FA_772059964ED3_.wvu.Rows" localSheetId="0" hidden="1">シート!$1:$1</definedName>
  </definedNames>
  <calcPr calcId="191029"/>
  <customWorkbookViews>
    <customWorkbookView name="WBGT" guid="{C5217E5F-3FDF-4B75-B6FA-772059964ED3}" xWindow="38" yWindow="36" windowWidth="812" windowHeight="983" activeSheetId="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6" l="1"/>
  <c r="K33" i="6"/>
  <c r="K31" i="6"/>
  <c r="L24" i="6" s="1"/>
  <c r="M24" i="6" s="1"/>
  <c r="N24" i="6" s="1"/>
  <c r="K15" i="6" s="1"/>
  <c r="K30" i="6"/>
  <c r="U50" i="6"/>
  <c r="K17" i="6"/>
  <c r="L17" i="6"/>
  <c r="M17" i="6"/>
  <c r="N17" i="6"/>
  <c r="O17" i="6"/>
  <c r="P17" i="6"/>
  <c r="Q17" i="6"/>
  <c r="R17" i="6"/>
  <c r="S17" i="6"/>
  <c r="T17" i="6"/>
  <c r="U17" i="6"/>
  <c r="K32" i="6"/>
  <c r="Q36" i="6" l="1" a="1"/>
  <c r="Q36" i="6" s="1"/>
  <c r="S54" i="6" s="1"/>
  <c r="Q33" i="6" a="1"/>
  <c r="Q33" i="6" s="1"/>
  <c r="Q34" i="6" a="1"/>
  <c r="Q34" i="6" s="1"/>
  <c r="S34" i="6" s="1" a="1"/>
  <c r="S34" i="6" s="1"/>
  <c r="W35" i="5" s="1"/>
  <c r="Q35" i="6" a="1"/>
  <c r="Q35" i="6" s="1"/>
  <c r="S35" i="6" s="1" a="1"/>
  <c r="S35" i="6" s="1"/>
  <c r="W37" i="5" s="1"/>
  <c r="T54" i="6" l="1"/>
  <c r="U54" i="6" s="1"/>
  <c r="AB39" i="5"/>
  <c r="S36" i="6" a="1"/>
  <c r="S36" i="6" s="1"/>
  <c r="W39" i="5" s="1"/>
  <c r="Q45" i="6"/>
  <c r="S33" i="6" a="1"/>
  <c r="S33" i="6" s="1"/>
  <c r="V32" i="5" s="1"/>
  <c r="AB32" i="5"/>
  <c r="Q43" i="6"/>
  <c r="AB35" i="5"/>
  <c r="S52" i="6"/>
  <c r="T52" i="6"/>
  <c r="Q44" i="6"/>
  <c r="AB37" i="5"/>
  <c r="S53" i="6"/>
  <c r="T53" i="6"/>
  <c r="Q42" i="6"/>
  <c r="S51" i="6"/>
  <c r="T51" i="6"/>
  <c r="R39" i="5" l="1"/>
  <c r="Q54" i="6"/>
  <c r="U51" i="6"/>
  <c r="R32" i="5" s="1"/>
  <c r="U53" i="6"/>
  <c r="R37" i="5" s="1"/>
  <c r="U52" i="6"/>
  <c r="R35" i="5" s="1"/>
  <c r="Q51" i="6" l="1"/>
  <c r="Q53" i="6"/>
  <c r="Q52" i="6"/>
  <c r="J10" i="6"/>
  <c r="U10" i="6"/>
  <c r="U9" i="6"/>
  <c r="U8" i="6"/>
  <c r="U7" i="6"/>
  <c r="U6" i="6"/>
  <c r="U5" i="6"/>
  <c r="U4" i="6"/>
  <c r="U3" i="6"/>
  <c r="U2" i="6"/>
  <c r="I3" i="6"/>
  <c r="I4" i="6"/>
  <c r="I5" i="6"/>
  <c r="I6" i="6"/>
  <c r="I7" i="6"/>
  <c r="I8" i="6"/>
  <c r="I9" i="6"/>
  <c r="I2" i="6"/>
  <c r="F41" i="6" l="1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J23" i="6" a="1"/>
  <c r="J23" i="6" s="1"/>
  <c r="J24" i="6" s="1" a="1"/>
  <c r="J24" i="6" s="1"/>
  <c r="F24" i="6"/>
  <c r="P15" i="6" l="1"/>
  <c r="R13" i="6"/>
  <c r="Q15" i="6"/>
  <c r="S13" i="6"/>
  <c r="T13" i="6"/>
  <c r="U13" i="6"/>
  <c r="K13" i="6"/>
  <c r="M13" i="6"/>
  <c r="L15" i="6"/>
  <c r="N13" i="6"/>
  <c r="M15" i="6"/>
  <c r="O13" i="6"/>
  <c r="N15" i="6"/>
  <c r="P13" i="6"/>
  <c r="O15" i="6"/>
  <c r="Q30" i="6" s="1" a="1"/>
  <c r="Q30" i="6" s="1"/>
  <c r="Q31" i="6" s="1"/>
  <c r="Q13" i="6"/>
  <c r="R15" i="6"/>
  <c r="S15" i="6"/>
  <c r="T15" i="6"/>
  <c r="U15" i="6"/>
  <c r="L13" i="6"/>
  <c r="AB27" i="5" l="1"/>
  <c r="S30" i="6" l="1" a="1"/>
  <c r="S30" i="6" s="1"/>
  <c r="V27" i="5" s="1"/>
  <c r="Q39" i="6"/>
  <c r="T48" i="6"/>
  <c r="S48" i="6"/>
  <c r="U48" i="6" l="1"/>
  <c r="R27" i="5" s="1"/>
  <c r="Q40" i="6"/>
  <c r="AB30" i="5"/>
  <c r="T49" i="6"/>
  <c r="S49" i="6"/>
  <c r="S31" i="6" a="1"/>
  <c r="S31" i="6" s="1"/>
  <c r="W30" i="5" s="1"/>
  <c r="Q48" i="6" l="1"/>
  <c r="U49" i="6"/>
  <c r="R30" i="5" s="1"/>
  <c r="Q49" i="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<sst xmlns="http://schemas.openxmlformats.org/spreadsheetml/2006/main" count="226" uniqueCount="109">
  <si>
    <t>WBGT</t>
    <phoneticPr fontId="2"/>
  </si>
  <si>
    <t>Time</t>
  </si>
  <si>
    <t>調べたい地点・時間帯の</t>
    <rPh sb="0" eb="1">
      <t>シラ</t>
    </rPh>
    <rPh sb="4" eb="6">
      <t>チテン</t>
    </rPh>
    <rPh sb="7" eb="10">
      <t>ジカンタイ</t>
    </rPh>
    <phoneticPr fontId="4"/>
  </si>
  <si>
    <t>暑さ指数を入れてみよう</t>
    <rPh sb="0" eb="1">
      <t>アツ</t>
    </rPh>
    <rPh sb="2" eb="4">
      <t>シスウ</t>
    </rPh>
    <rPh sb="5" eb="6">
      <t>イ</t>
    </rPh>
    <phoneticPr fontId="4"/>
  </si>
  <si>
    <t>①</t>
    <phoneticPr fontId="4"/>
  </si>
  <si>
    <t>WBGTを入力</t>
    <rPh sb="5" eb="7">
      <t>ニュウリョク</t>
    </rPh>
    <phoneticPr fontId="4"/>
  </si>
  <si>
    <t>時刻</t>
    <rPh sb="0" eb="2">
      <t>ジコク</t>
    </rPh>
    <phoneticPr fontId="4"/>
  </si>
  <si>
    <t>時</t>
    <rPh sb="0" eb="1">
      <t>ジ</t>
    </rPh>
    <phoneticPr fontId="4"/>
  </si>
  <si>
    <t>WBGT</t>
    <phoneticPr fontId="4"/>
  </si>
  <si>
    <t>℃</t>
    <phoneticPr fontId="4"/>
  </si>
  <si>
    <t>　調べたい場所の近くのWBGTと
　時間を□に入れてください</t>
    <phoneticPr fontId="4"/>
  </si>
  <si>
    <t>熱中症予防情報サイト</t>
    <rPh sb="0" eb="3">
      <t>ネッチュウショウ</t>
    </rPh>
    <rPh sb="3" eb="5">
      <t>ヨボウ</t>
    </rPh>
    <rPh sb="5" eb="7">
      <t>ジョウホウ</t>
    </rPh>
    <phoneticPr fontId="4"/>
  </si>
  <si>
    <t>環境省熱中症予防情報サイト（https://www.wbgt.env.go.jp/）より</t>
    <phoneticPr fontId="4"/>
  </si>
  <si>
    <t>②</t>
    <phoneticPr fontId="4"/>
  </si>
  <si>
    <t>調べたい時間の天気</t>
    <rPh sb="0" eb="1">
      <t>シラ</t>
    </rPh>
    <rPh sb="4" eb="6">
      <t>ジカン</t>
    </rPh>
    <rPh sb="7" eb="9">
      <t>テンキ</t>
    </rPh>
    <phoneticPr fontId="4"/>
  </si>
  <si>
    <t>くもり</t>
  </si>
  <si>
    <t>③</t>
    <phoneticPr fontId="4"/>
  </si>
  <si>
    <t>調べたい地域の特徴</t>
    <rPh sb="0" eb="1">
      <t>シラ</t>
    </rPh>
    <rPh sb="4" eb="6">
      <t>チイキ</t>
    </rPh>
    <rPh sb="7" eb="9">
      <t>トクチョウ</t>
    </rPh>
    <phoneticPr fontId="4"/>
  </si>
  <si>
    <t>〇</t>
    <phoneticPr fontId="4"/>
  </si>
  <si>
    <t>市街地など周囲を建物に囲まれている。</t>
    <rPh sb="0" eb="3">
      <t>シガイチ</t>
    </rPh>
    <rPh sb="5" eb="7">
      <t>シュウイ</t>
    </rPh>
    <rPh sb="8" eb="10">
      <t>タテモノ</t>
    </rPh>
    <rPh sb="11" eb="12">
      <t>カコ</t>
    </rPh>
    <phoneticPr fontId="4"/>
  </si>
  <si>
    <t>○</t>
  </si>
  <si>
    <t>常に木の葉が動く程度の風がある。</t>
    <rPh sb="0" eb="1">
      <t>ツネ</t>
    </rPh>
    <phoneticPr fontId="4"/>
  </si>
  <si>
    <t>×</t>
  </si>
  <si>
    <t>WBGT推計値</t>
    <rPh sb="4" eb="6">
      <t>スイケイ</t>
    </rPh>
    <rPh sb="6" eb="7">
      <t>チ</t>
    </rPh>
    <phoneticPr fontId="4"/>
  </si>
  <si>
    <t>運動めやす</t>
    <rPh sb="0" eb="2">
      <t>ウンドウ</t>
    </rPh>
    <phoneticPr fontId="4"/>
  </si>
  <si>
    <t>グラウンドの暑さ指数</t>
    <rPh sb="6" eb="7">
      <t>アツ</t>
    </rPh>
    <rPh sb="8" eb="10">
      <t>シスウ</t>
    </rPh>
    <phoneticPr fontId="4"/>
  </si>
  <si>
    <t>日影の暑さ指数</t>
    <rPh sb="0" eb="2">
      <t>ヒカゲ</t>
    </rPh>
    <rPh sb="3" eb="4">
      <t>アツ</t>
    </rPh>
    <rPh sb="5" eb="7">
      <t>シスウ</t>
    </rPh>
    <phoneticPr fontId="4"/>
  </si>
  <si>
    <t>体育館の暑さ指数</t>
    <rPh sb="0" eb="3">
      <t>タイイクカン</t>
    </rPh>
    <rPh sb="4" eb="5">
      <t>アツ</t>
    </rPh>
    <rPh sb="6" eb="8">
      <t>シスウ</t>
    </rPh>
    <phoneticPr fontId="4"/>
  </si>
  <si>
    <t>大きな体育館</t>
    <rPh sb="0" eb="1">
      <t>オオ</t>
    </rPh>
    <rPh sb="3" eb="6">
      <t>タイイクカン</t>
    </rPh>
    <phoneticPr fontId="4"/>
  </si>
  <si>
    <t>小さな体育館（住宅密集地）</t>
    <rPh sb="0" eb="1">
      <t>チイ</t>
    </rPh>
    <rPh sb="3" eb="6">
      <t>タイイクカン</t>
    </rPh>
    <rPh sb="7" eb="9">
      <t>ジュウタク</t>
    </rPh>
    <rPh sb="9" eb="12">
      <t>ミッシュウチ</t>
    </rPh>
    <phoneticPr fontId="4"/>
  </si>
  <si>
    <t>窓を開けた場合</t>
    <rPh sb="0" eb="1">
      <t>マド</t>
    </rPh>
    <rPh sb="2" eb="3">
      <t>ア</t>
    </rPh>
    <rPh sb="5" eb="7">
      <t>バアイ</t>
    </rPh>
    <phoneticPr fontId="4"/>
  </si>
  <si>
    <t>サイズ</t>
    <phoneticPr fontId="4"/>
  </si>
  <si>
    <t>天気</t>
    <rPh sb="0" eb="2">
      <t>テンキ</t>
    </rPh>
    <phoneticPr fontId="4"/>
  </si>
  <si>
    <t>小</t>
    <rPh sb="0" eb="1">
      <t>ショウ</t>
    </rPh>
    <phoneticPr fontId="4"/>
  </si>
  <si>
    <t>晴れ</t>
    <rPh sb="0" eb="1">
      <t>ハ</t>
    </rPh>
    <phoneticPr fontId="4"/>
  </si>
  <si>
    <t>中</t>
    <rPh sb="0" eb="1">
      <t>チュウ</t>
    </rPh>
    <phoneticPr fontId="4"/>
  </si>
  <si>
    <t>大</t>
    <rPh sb="0" eb="1">
      <t>ダイ</t>
    </rPh>
    <phoneticPr fontId="4"/>
  </si>
  <si>
    <t>くもり</t>
    <phoneticPr fontId="4"/>
  </si>
  <si>
    <t>雨</t>
    <rPh sb="0" eb="1">
      <t>アメ</t>
    </rPh>
    <phoneticPr fontId="4"/>
  </si>
  <si>
    <t>a</t>
    <phoneticPr fontId="4"/>
  </si>
  <si>
    <t>市街地・風少ない</t>
    <rPh sb="4" eb="5">
      <t>カゼ</t>
    </rPh>
    <rPh sb="5" eb="6">
      <t>スク</t>
    </rPh>
    <phoneticPr fontId="4"/>
  </si>
  <si>
    <t>b</t>
    <phoneticPr fontId="4"/>
  </si>
  <si>
    <t>a+b</t>
    <phoneticPr fontId="4"/>
  </si>
  <si>
    <t>なし</t>
    <phoneticPr fontId="4"/>
  </si>
  <si>
    <t>c</t>
    <phoneticPr fontId="4"/>
  </si>
  <si>
    <t>立地</t>
    <rPh sb="0" eb="2">
      <t>リッチ</t>
    </rPh>
    <phoneticPr fontId="4"/>
  </si>
  <si>
    <t>風</t>
    <rPh sb="0" eb="1">
      <t>カゼ</t>
    </rPh>
    <phoneticPr fontId="4"/>
  </si>
  <si>
    <t>○</t>
    <phoneticPr fontId="4"/>
  </si>
  <si>
    <t>×</t>
    <phoneticPr fontId="4"/>
  </si>
  <si>
    <t>風なし</t>
    <rPh sb="0" eb="1">
      <t>カゼ</t>
    </rPh>
    <phoneticPr fontId="4"/>
  </si>
  <si>
    <t>不明</t>
    <rPh sb="0" eb="2">
      <t>フメイ</t>
    </rPh>
    <phoneticPr fontId="4"/>
  </si>
  <si>
    <t>風有り</t>
    <rPh sb="0" eb="1">
      <t>カゼ</t>
    </rPh>
    <rPh sb="1" eb="2">
      <t>ア</t>
    </rPh>
    <phoneticPr fontId="4"/>
  </si>
  <si>
    <t>時間</t>
    <rPh sb="0" eb="2">
      <t>ジカン</t>
    </rPh>
    <phoneticPr fontId="4"/>
  </si>
  <si>
    <t>市街地</t>
    <rPh sb="0" eb="3">
      <t>シガイチ</t>
    </rPh>
    <phoneticPr fontId="4"/>
  </si>
  <si>
    <t>晴れ:影</t>
    <rPh sb="0" eb="1">
      <t>ハ</t>
    </rPh>
    <rPh sb="3" eb="4">
      <t>カゲ</t>
    </rPh>
    <phoneticPr fontId="4"/>
  </si>
  <si>
    <t>X</t>
    <phoneticPr fontId="4"/>
  </si>
  <si>
    <t>時刻</t>
    <rPh sb="0" eb="2">
      <t>ジコク</t>
    </rPh>
    <phoneticPr fontId="2"/>
  </si>
  <si>
    <t>天気</t>
    <rPh sb="0" eb="2">
      <t>テンキ</t>
    </rPh>
    <phoneticPr fontId="2"/>
  </si>
  <si>
    <t>市街地</t>
    <rPh sb="0" eb="3">
      <t>シガイチ</t>
    </rPh>
    <phoneticPr fontId="2"/>
  </si>
  <si>
    <t>風</t>
    <rPh sb="0" eb="1">
      <t>カゼ</t>
    </rPh>
    <phoneticPr fontId="2"/>
  </si>
  <si>
    <t>入力シートより</t>
    <rPh sb="0" eb="2">
      <t>ニュウリョク</t>
    </rPh>
    <phoneticPr fontId="2"/>
  </si>
  <si>
    <t>出力</t>
    <rPh sb="0" eb="2">
      <t>シュツリョク</t>
    </rPh>
    <phoneticPr fontId="2"/>
  </si>
  <si>
    <t>E6</t>
    <phoneticPr fontId="2"/>
  </si>
  <si>
    <t>E8</t>
    <phoneticPr fontId="2"/>
  </si>
  <si>
    <t>S18</t>
    <phoneticPr fontId="2"/>
  </si>
  <si>
    <t>S23</t>
    <phoneticPr fontId="2"/>
  </si>
  <si>
    <t>S25</t>
    <phoneticPr fontId="2"/>
  </si>
  <si>
    <t>小数点１</t>
    <rPh sb="0" eb="3">
      <t>ショウスウテン</t>
    </rPh>
    <phoneticPr fontId="2"/>
  </si>
  <si>
    <t>K28+IFS(K29="晴れ",INDEX(C1:Z10,3,MATCH(K27,C1:Z1,0)),K29="くもり",INDEX(C1:Z10,6,MATCH(K27,C1:Z1,0)),K29="雨",INDEX(C1:Z10,9,MATCH(K27,C1:Z1,0)))</t>
  </si>
  <si>
    <t>K28+IFS(K29="晴れ",INDEX(C1:Z10,4,MATCH(K27,C1:Z1,0)),K29="くもり",INDEX(C1:Z10,7,MATCH(K27,C1:Z1,0)),K29="雨",INDEX(C1:Z10,10,MATCH(K27,C1:Z1,0)))</t>
  </si>
  <si>
    <t>K28+IFS(K29="晴れ",INDEX(C1:Z10,2,MATCH(K27,C1:Z1,0)),K29="くもり",INDEX(C1:Z10,5,MATCH(K27,C1:Z1,0)),K29="雨",INDEX(C1:Z10,8,MATCH(K27,C1:Z1,0)))</t>
  </si>
  <si>
    <t>K28+IFS(K29="晴れ",INDEX(C1:Z10,3,MATCH(K27,C1:Z1,0)),K29="くもり",INDEX(C1:Z10,6,MATCH(K27,C1:Z1,0)),K29="雨",INDEX(C1:Z10,9,MATCH(K27,C1:Z1,0)))-0.4</t>
  </si>
  <si>
    <t>K31+INDEX(C12:Z16,J24,MATCH(K30,C12:Z12,0))</t>
    <phoneticPr fontId="2"/>
  </si>
  <si>
    <t>IF(K32="晴れ",Q30+INDEX(C12:Z17,6,MATCH(K30,C12:Z12,0)),Q30)</t>
    <phoneticPr fontId="2"/>
  </si>
  <si>
    <t>小さな体育館</t>
    <rPh sb="0" eb="1">
      <t>チイ</t>
    </rPh>
    <rPh sb="3" eb="6">
      <t>タイイクカン</t>
    </rPh>
    <phoneticPr fontId="4"/>
  </si>
  <si>
    <t>※住宅密集地に立地</t>
    <rPh sb="7" eb="9">
      <t>リッチ</t>
    </rPh>
    <phoneticPr fontId="2"/>
  </si>
  <si>
    <r>
      <rPr>
        <sz val="10"/>
        <color rgb="FF00B0F0"/>
        <rFont val="UD デジタル 教科書体 N-R"/>
        <family val="1"/>
        <charset val="128"/>
      </rPr>
      <t>●</t>
    </r>
    <r>
      <rPr>
        <sz val="10"/>
        <rFont val="UD デジタル 教科書体 N-R"/>
        <family val="1"/>
        <charset val="128"/>
      </rPr>
      <t xml:space="preserve">をクリックするとサイトが開きます
　（ネット環境が必要です）
</t>
    </r>
    <rPh sb="13" eb="14">
      <t>ヒラ</t>
    </rPh>
    <rPh sb="23" eb="25">
      <t>カンキョウ</t>
    </rPh>
    <rPh sb="26" eb="28">
      <t>ヒツヨウ</t>
    </rPh>
    <phoneticPr fontId="4"/>
  </si>
  <si>
    <t>※天井が高い所で14m以上</t>
    <rPh sb="4" eb="5">
      <t>タカ</t>
    </rPh>
    <phoneticPr fontId="2"/>
  </si>
  <si>
    <t>※４月中旬～10月頃</t>
    <rPh sb="2" eb="3">
      <t>ガツ</t>
    </rPh>
    <rPh sb="3" eb="5">
      <t>チュウジュン</t>
    </rPh>
    <rPh sb="8" eb="9">
      <t>ガツ</t>
    </rPh>
    <rPh sb="9" eb="10">
      <t>コロ</t>
    </rPh>
    <phoneticPr fontId="2"/>
  </si>
  <si>
    <t>※WBGTは、R６～R7の夏季に高岡、射水、砺波、滑川、魚津の小学校において計測した値
　を元に解析したものです。
※実際の暑さ指数と異なることがあります。
※選択肢や天候が異なっている場合などは、値が大きく外れる場合があります。</t>
    <rPh sb="13" eb="15">
      <t>カキ</t>
    </rPh>
    <rPh sb="16" eb="18">
      <t>タカオカ</t>
    </rPh>
    <rPh sb="19" eb="21">
      <t>イミズ</t>
    </rPh>
    <rPh sb="22" eb="24">
      <t>トナミ</t>
    </rPh>
    <rPh sb="25" eb="27">
      <t>ナメリカワ</t>
    </rPh>
    <rPh sb="28" eb="30">
      <t>ウオヅ</t>
    </rPh>
    <rPh sb="31" eb="34">
      <t>ショウガッコウ</t>
    </rPh>
    <rPh sb="38" eb="40">
      <t>ケイソク</t>
    </rPh>
    <rPh sb="42" eb="43">
      <t>アタイ</t>
    </rPh>
    <rPh sb="46" eb="47">
      <t>モト</t>
    </rPh>
    <rPh sb="48" eb="50">
      <t>カイセキ</t>
    </rPh>
    <rPh sb="59" eb="61">
      <t>ジッサイ</t>
    </rPh>
    <rPh sb="62" eb="63">
      <t>アツ</t>
    </rPh>
    <rPh sb="64" eb="66">
      <t>シスウ</t>
    </rPh>
    <rPh sb="67" eb="68">
      <t>コト</t>
    </rPh>
    <rPh sb="80" eb="82">
      <t>センタク</t>
    </rPh>
    <rPh sb="82" eb="83">
      <t>アシ</t>
    </rPh>
    <rPh sb="84" eb="86">
      <t>テンコウ</t>
    </rPh>
    <rPh sb="87" eb="88">
      <t>コト</t>
    </rPh>
    <rPh sb="93" eb="95">
      <t>バアイ</t>
    </rPh>
    <rPh sb="99" eb="100">
      <t>アタイ</t>
    </rPh>
    <rPh sb="101" eb="102">
      <t>オオ</t>
    </rPh>
    <rPh sb="104" eb="105">
      <t>ハズ</t>
    </rPh>
    <rPh sb="107" eb="109">
      <t>バアイ</t>
    </rPh>
    <phoneticPr fontId="4"/>
  </si>
  <si>
    <t>運動に関する指針</t>
  </si>
  <si>
    <t>熱中症予防運動指針</t>
  </si>
  <si>
    <t>35℃以上</t>
  </si>
  <si>
    <t>31以上</t>
  </si>
  <si>
    <t>運動は原則中止</t>
  </si>
  <si>
    <t>24℃未満</t>
  </si>
  <si>
    <t>21未満</t>
  </si>
  <si>
    <t>気温
（参考）</t>
    <rPh sb="4" eb="6">
      <t>サンコウ</t>
    </rPh>
    <phoneticPr fontId="2"/>
  </si>
  <si>
    <t>31℃以上
35℃未満</t>
    <rPh sb="9" eb="11">
      <t>ミマン</t>
    </rPh>
    <phoneticPr fontId="2"/>
  </si>
  <si>
    <t>28以上
31未満</t>
    <phoneticPr fontId="2"/>
  </si>
  <si>
    <t>特別の場合以外は運動を中止する。
特に子どもの場合には中止すべき。</t>
    <phoneticPr fontId="2"/>
  </si>
  <si>
    <t>28℃以上
31℃未満</t>
    <phoneticPr fontId="2"/>
  </si>
  <si>
    <t>24℃以上
28℃未満</t>
    <phoneticPr fontId="2"/>
  </si>
  <si>
    <t>25以上
28未満</t>
    <phoneticPr fontId="2"/>
  </si>
  <si>
    <t>21以上
25未満</t>
    <phoneticPr fontId="2"/>
  </si>
  <si>
    <t>暑さ指数
（WBGT）</t>
    <phoneticPr fontId="2"/>
  </si>
  <si>
    <t>熱中症の危険が増すので、積極的に休憩をとり適宜、
水分・塩分を補給する。
激しい運動では、30分おきくらいに休憩をとる。</t>
    <phoneticPr fontId="2"/>
  </si>
  <si>
    <t>熱中症による死亡事故が発生する可能性がある。
熱中症の兆候に注意するとともに、運動の合間に
積極的に水分・塩分を補給する。</t>
    <phoneticPr fontId="2"/>
  </si>
  <si>
    <t>※暑さに弱い人：体力の低い人、肥満の人や暑さに慣れていない人など</t>
  </si>
  <si>
    <t>熱中症の危険性が高いので、激しい運動や持久走など
体温が上昇しやすい運動は避ける。
10～20分おきに休憩をとり水分・塩分を補給する。
暑さに弱い人※は運動を軽減または中止。</t>
    <phoneticPr fontId="2"/>
  </si>
  <si>
    <t>熱中症の発症リスクは個人差が大きく、運動強度も大きく関係する。</t>
    <rPh sb="0" eb="3">
      <t>ネッチュウショウ</t>
    </rPh>
    <rPh sb="4" eb="6">
      <t>ハッショウ</t>
    </rPh>
    <rPh sb="10" eb="13">
      <t>コジンサ</t>
    </rPh>
    <rPh sb="14" eb="15">
      <t>オオ</t>
    </rPh>
    <rPh sb="18" eb="20">
      <t>ウンドウ</t>
    </rPh>
    <rPh sb="20" eb="22">
      <t>キョウド</t>
    </rPh>
    <rPh sb="23" eb="24">
      <t>オオ</t>
    </rPh>
    <rPh sb="26" eb="28">
      <t>カンケイ</t>
    </rPh>
    <phoneticPr fontId="2"/>
  </si>
  <si>
    <t>運動指針は平均的な目安であり、スポーツ現場では個人差や競技特性に配慮する。</t>
    <rPh sb="2" eb="4">
      <t>シシン</t>
    </rPh>
    <rPh sb="5" eb="8">
      <t>ヘイキンテキ</t>
    </rPh>
    <rPh sb="9" eb="11">
      <t>メヤス</t>
    </rPh>
    <rPh sb="19" eb="21">
      <t>ゲンバ</t>
    </rPh>
    <rPh sb="23" eb="26">
      <t>コジンサ</t>
    </rPh>
    <rPh sb="27" eb="29">
      <t>キョウギ</t>
    </rPh>
    <rPh sb="29" eb="31">
      <t>トクセイ</t>
    </rPh>
    <rPh sb="32" eb="34">
      <t>ハイリョ</t>
    </rPh>
    <phoneticPr fontId="2"/>
  </si>
  <si>
    <t>環境条件の評価にはWBGTの使用が望ましい。</t>
    <rPh sb="0" eb="2">
      <t>カンキョウ</t>
    </rPh>
    <rPh sb="2" eb="4">
      <t>ジョウケン</t>
    </rPh>
    <rPh sb="5" eb="7">
      <t>ヒョウカ</t>
    </rPh>
    <rPh sb="14" eb="16">
      <t>シヨウ</t>
    </rPh>
    <rPh sb="17" eb="18">
      <t>ノゾ</t>
    </rPh>
    <phoneticPr fontId="2"/>
  </si>
  <si>
    <t>（公財）日本スポーツ協会「スポーツ活動中の熱中症予防ガイドブックより</t>
    <rPh sb="1" eb="3">
      <t>コウザイ</t>
    </rPh>
    <rPh sb="4" eb="6">
      <t>ニホン</t>
    </rPh>
    <rPh sb="10" eb="12">
      <t>キョウカイ</t>
    </rPh>
    <rPh sb="17" eb="19">
      <t>カツドウ</t>
    </rPh>
    <rPh sb="19" eb="20">
      <t>チュウ</t>
    </rPh>
    <rPh sb="21" eb="24">
      <t>ネッチュウショウ</t>
    </rPh>
    <rPh sb="24" eb="26">
      <t>ヨボウ</t>
    </rPh>
    <phoneticPr fontId="2"/>
  </si>
  <si>
    <r>
      <t xml:space="preserve">厳重警戒
</t>
    </r>
    <r>
      <rPr>
        <sz val="9"/>
        <color rgb="FF000000"/>
        <rFont val="UD デジタル 教科書体 N-R"/>
        <family val="1"/>
        <charset val="128"/>
      </rPr>
      <t>（激しい運動は中止）</t>
    </r>
    <phoneticPr fontId="2"/>
  </si>
  <si>
    <r>
      <t xml:space="preserve">警戒
</t>
    </r>
    <r>
      <rPr>
        <sz val="9"/>
        <color rgb="FF000000"/>
        <rFont val="UD デジタル 教科書体 N-R"/>
        <family val="1"/>
        <charset val="128"/>
      </rPr>
      <t>（積極的に休憩）</t>
    </r>
    <phoneticPr fontId="2"/>
  </si>
  <si>
    <r>
      <t xml:space="preserve">注意
</t>
    </r>
    <r>
      <rPr>
        <sz val="9"/>
        <color rgb="FF000000"/>
        <rFont val="UD デジタル 教科書体 N-R"/>
        <family val="1"/>
        <charset val="128"/>
      </rPr>
      <t>（積極的に水分補給）</t>
    </r>
    <phoneticPr fontId="2"/>
  </si>
  <si>
    <r>
      <t xml:space="preserve">ほぼ安全
</t>
    </r>
    <r>
      <rPr>
        <sz val="9"/>
        <color rgb="FFFFFFFF"/>
        <rFont val="UD デジタル 教科書体 N-R"/>
        <family val="1"/>
        <charset val="128"/>
      </rPr>
      <t>（適宜水分補給）</t>
    </r>
    <phoneticPr fontId="2"/>
  </si>
  <si>
    <t>通常は熱中症の危険は小さいが、適宜水分・塩分の
補給は必要である。
市民マラソンなどではこの条件でも熱中症が発生
するので注意。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</si>
</sst>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6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u/>
      <sz val="11"/>
      <color theme="10"/>
      <name val="游ゴシック"/>
      <family val="2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b/>
      <sz val="11"/>
      <color theme="1"/>
      <name val="UD デジタル 教科書体 N-R"/>
      <family val="1"/>
      <charset val="128"/>
    </font>
    <font>
      <b/>
      <sz val="12"/>
      <color theme="1"/>
      <name val="UD デジタル 教科書体 N-R"/>
      <family val="1"/>
      <charset val="128"/>
    </font>
    <font>
      <b/>
      <sz val="20"/>
      <color theme="1"/>
      <name val="UD デジタル 教科書体 N-R"/>
      <family val="1"/>
      <charset val="128"/>
    </font>
    <font>
      <b/>
      <sz val="14"/>
      <color rgb="FFFF0000"/>
      <name val="UD デジタル 教科書体 N-R"/>
      <family val="1"/>
      <charset val="128"/>
    </font>
    <font>
      <b/>
      <sz val="14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4"/>
      <name val="UD デジタル 教科書体 N-R"/>
      <family val="1"/>
      <charset val="128"/>
    </font>
    <font>
      <u/>
      <sz val="14"/>
      <color theme="10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u/>
      <sz val="9"/>
      <name val="UD デジタル 教科書体 N-R"/>
      <family val="1"/>
      <charset val="128"/>
    </font>
    <font>
      <b/>
      <sz val="16"/>
      <color rgb="FFFF0000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b/>
      <sz val="16"/>
      <color theme="1"/>
      <name val="UD デジタル 教科書体 N-R"/>
      <family val="1"/>
      <charset val="128"/>
    </font>
    <font>
      <sz val="8"/>
      <color theme="1"/>
      <name val="UD デジタル 教科書体 N-R"/>
      <family val="1"/>
      <charset val="128"/>
    </font>
    <font>
      <sz val="10"/>
      <color rgb="FFFF0000"/>
      <name val="UD デジタル 教科書体 N-R"/>
      <family val="1"/>
      <charset val="128"/>
    </font>
    <font>
      <b/>
      <sz val="9"/>
      <color theme="1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10"/>
      <color rgb="FF00B0F0"/>
      <name val="UD デジタル 教科書体 N-R"/>
      <family val="1"/>
      <charset val="128"/>
    </font>
    <font>
      <sz val="11"/>
      <color rgb="FFFF0000"/>
      <name val="UD デジタル 教科書体 N-R"/>
      <family val="1"/>
      <charset val="128"/>
    </font>
    <font>
      <sz val="9"/>
      <color theme="4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6"/>
      <color rgb="FF313131"/>
      <name val="游ゴシック"/>
      <family val="3"/>
      <charset val="128"/>
      <scheme val="minor"/>
    </font>
    <font>
      <sz val="14"/>
      <color rgb="FF31313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rgb="FF313131"/>
      <name val="UD デジタル 教科書体 N-R"/>
      <family val="1"/>
      <charset val="128"/>
    </font>
    <font>
      <b/>
      <sz val="12"/>
      <color rgb="FF313131"/>
      <name val="UD デジタル 教科書体 N-R"/>
      <family val="1"/>
      <charset val="128"/>
    </font>
    <font>
      <sz val="9"/>
      <color rgb="FF313131"/>
      <name val="UD デジタル 教科書体 N-R"/>
      <family val="1"/>
      <charset val="128"/>
    </font>
    <font>
      <sz val="9"/>
      <color rgb="FF000000"/>
      <name val="UD デジタル 教科書体 N-R"/>
      <family val="1"/>
      <charset val="128"/>
    </font>
    <font>
      <sz val="9"/>
      <color rgb="FFFFFFFF"/>
      <name val="UD デジタル 教科書体 N-R"/>
      <family val="1"/>
      <charset val="128"/>
    </font>
    <font>
      <b/>
      <sz val="11"/>
      <color rgb="FFFFFFFF"/>
      <name val="UD デジタル 教科書体 N-R"/>
      <family val="1"/>
      <charset val="128"/>
    </font>
    <font>
      <b/>
      <sz val="11"/>
      <color rgb="FF000000"/>
      <name val="UD デジタル 教科書体 N-R"/>
      <family val="1"/>
      <charset val="128"/>
    </font>
    <font>
      <sz val="10"/>
      <color rgb="FF313131"/>
      <name val="UD デジタル 教科書体 N-R"/>
      <family val="1"/>
      <charset val="128"/>
    </font>
    <font>
      <b/>
      <sz val="12"/>
      <color rgb="FFFFFFFF"/>
      <name val="UD デジタル 教科書体 N-R"/>
      <family val="1"/>
      <charset val="128"/>
    </font>
    <font>
      <b/>
      <sz val="12"/>
      <color rgb="FF000000"/>
      <name val="UD デジタル 教科書体 N-R"/>
      <family val="1"/>
      <charset val="128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2800"/>
        <bgColor indexed="64"/>
      </patternFill>
    </fill>
    <fill>
      <patternFill patternType="solid">
        <fgColor rgb="FFFF9600"/>
        <bgColor indexed="64"/>
      </patternFill>
    </fill>
    <fill>
      <patternFill patternType="solid">
        <fgColor rgb="FFFAF500"/>
        <bgColor indexed="64"/>
      </patternFill>
    </fill>
    <fill>
      <patternFill patternType="solid">
        <fgColor rgb="FFA0D2FF"/>
        <bgColor indexed="64"/>
      </patternFill>
    </fill>
    <fill>
      <patternFill patternType="solid">
        <fgColor rgb="FF218CFF"/>
        <bgColor indexed="64"/>
      </patternFill>
    </fill>
    <fill>
      <patternFill patternType="solid">
        <fgColor theme="6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17" applyNumberFormat="0" applyAlignment="0" applyProtection="0">
      <alignment vertical="center"/>
    </xf>
    <xf numFmtId="0" fontId="17" fillId="11" borderId="18" applyNumberFormat="0" applyAlignment="0" applyProtection="0">
      <alignment vertical="center"/>
    </xf>
    <xf numFmtId="0" fontId="18" fillId="11" borderId="17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12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13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2">
    <xf numFmtId="0" fontId="0" fillId="0" borderId="0" xfId="0">
      <alignment vertical="center"/>
    </xf>
    <xf numFmtId="0" fontId="3" fillId="0" borderId="0" xfId="2"/>
    <xf numFmtId="0" fontId="7" fillId="3" borderId="0" xfId="2" applyFont="1" applyFill="1"/>
    <xf numFmtId="0" fontId="7" fillId="3" borderId="0" xfId="2" applyFont="1" applyFill="1" applyAlignment="1">
      <alignment vertical="center"/>
    </xf>
    <xf numFmtId="0" fontId="3" fillId="0" borderId="11" xfId="2" applyBorder="1"/>
    <xf numFmtId="0" fontId="3" fillId="0" borderId="11" xfId="2" quotePrefix="1" applyBorder="1"/>
    <xf numFmtId="177" fontId="3" fillId="0" borderId="11" xfId="2" applyNumberFormat="1" applyBorder="1"/>
    <xf numFmtId="0" fontId="3" fillId="0" borderId="12" xfId="2" applyBorder="1"/>
    <xf numFmtId="0" fontId="3" fillId="5" borderId="11" xfId="2" applyFill="1" applyBorder="1"/>
    <xf numFmtId="176" fontId="3" fillId="0" borderId="11" xfId="2" applyNumberFormat="1" applyBorder="1"/>
    <xf numFmtId="20" fontId="3" fillId="0" borderId="0" xfId="2" applyNumberFormat="1"/>
    <xf numFmtId="0" fontId="3" fillId="2" borderId="0" xfId="2" applyFill="1"/>
    <xf numFmtId="0" fontId="3" fillId="5" borderId="0" xfId="2" applyFill="1"/>
    <xf numFmtId="177" fontId="3" fillId="0" borderId="0" xfId="2" applyNumberFormat="1"/>
    <xf numFmtId="0" fontId="3" fillId="0" borderId="13" xfId="2" applyBorder="1"/>
    <xf numFmtId="0" fontId="3" fillId="6" borderId="11" xfId="2" applyFill="1" applyBorder="1"/>
    <xf numFmtId="0" fontId="3" fillId="0" borderId="23" xfId="2" applyBorder="1"/>
    <xf numFmtId="0" fontId="3" fillId="38" borderId="26" xfId="2" applyFill="1" applyBorder="1"/>
    <xf numFmtId="0" fontId="3" fillId="4" borderId="26" xfId="2" applyFill="1" applyBorder="1"/>
    <xf numFmtId="0" fontId="3" fillId="38" borderId="0" xfId="2" applyFill="1"/>
    <xf numFmtId="0" fontId="3" fillId="0" borderId="27" xfId="2" applyBorder="1"/>
    <xf numFmtId="0" fontId="3" fillId="0" borderId="26" xfId="2" applyBorder="1"/>
    <xf numFmtId="0" fontId="3" fillId="38" borderId="24" xfId="2" applyFill="1" applyBorder="1"/>
    <xf numFmtId="0" fontId="3" fillId="0" borderId="0" xfId="2" applyBorder="1"/>
    <xf numFmtId="0" fontId="3" fillId="0" borderId="30" xfId="2" applyBorder="1"/>
    <xf numFmtId="0" fontId="3" fillId="4" borderId="28" xfId="2" applyFill="1" applyBorder="1" applyAlignment="1">
      <alignment horizontal="center"/>
    </xf>
    <xf numFmtId="0" fontId="3" fillId="4" borderId="26" xfId="2" applyFill="1" applyBorder="1" applyAlignment="1">
      <alignment horizontal="center"/>
    </xf>
    <xf numFmtId="0" fontId="3" fillId="38" borderId="28" xfId="2" applyFill="1" applyBorder="1"/>
    <xf numFmtId="177" fontId="3" fillId="38" borderId="24" xfId="2" applyNumberFormat="1" applyFill="1" applyBorder="1"/>
    <xf numFmtId="0" fontId="3" fillId="0" borderId="29" xfId="2" applyBorder="1"/>
    <xf numFmtId="0" fontId="3" fillId="0" borderId="0" xfId="2" applyFill="1"/>
    <xf numFmtId="177" fontId="3" fillId="38" borderId="28" xfId="2" applyNumberFormat="1" applyFill="1" applyBorder="1"/>
    <xf numFmtId="177" fontId="3" fillId="0" borderId="26" xfId="2" applyNumberFormat="1" applyBorder="1"/>
    <xf numFmtId="177" fontId="3" fillId="38" borderId="26" xfId="2" applyNumberFormat="1" applyFill="1" applyBorder="1"/>
    <xf numFmtId="177" fontId="3" fillId="38" borderId="0" xfId="2" applyNumberFormat="1" applyFill="1"/>
    <xf numFmtId="0" fontId="3" fillId="0" borderId="25" xfId="2" applyBorder="1"/>
    <xf numFmtId="0" fontId="3" fillId="4" borderId="24" xfId="2" applyFill="1" applyBorder="1"/>
    <xf numFmtId="20" fontId="0" fillId="0" borderId="0" xfId="0" applyNumberFormat="1">
      <alignment vertical="center"/>
    </xf>
    <xf numFmtId="176" fontId="0" fillId="0" borderId="0" xfId="1" applyNumberFormat="1" applyFont="1">
      <alignment vertical="center"/>
    </xf>
    <xf numFmtId="0" fontId="25" fillId="3" borderId="0" xfId="2" applyFont="1" applyFill="1"/>
    <xf numFmtId="0" fontId="27" fillId="3" borderId="0" xfId="2" applyFont="1" applyFill="1"/>
    <xf numFmtId="0" fontId="28" fillId="3" borderId="0" xfId="2" applyFont="1" applyFill="1"/>
    <xf numFmtId="0" fontId="29" fillId="3" borderId="0" xfId="2" applyFont="1" applyFill="1"/>
    <xf numFmtId="0" fontId="31" fillId="3" borderId="0" xfId="2" applyFont="1" applyFill="1"/>
    <xf numFmtId="0" fontId="32" fillId="3" borderId="0" xfId="2" applyFont="1" applyFill="1"/>
    <xf numFmtId="0" fontId="34" fillId="3" borderId="0" xfId="3" applyFont="1" applyFill="1"/>
    <xf numFmtId="0" fontId="35" fillId="3" borderId="0" xfId="3" applyFont="1" applyFill="1" applyAlignment="1">
      <alignment vertical="top" wrapText="1"/>
    </xf>
    <xf numFmtId="0" fontId="30" fillId="3" borderId="0" xfId="2" applyFont="1" applyFill="1"/>
    <xf numFmtId="0" fontId="36" fillId="3" borderId="0" xfId="3" applyFont="1" applyFill="1"/>
    <xf numFmtId="0" fontId="35" fillId="3" borderId="0" xfId="3" applyFont="1" applyFill="1" applyAlignment="1">
      <alignment horizontal="left" vertical="top" wrapText="1"/>
    </xf>
    <xf numFmtId="0" fontId="38" fillId="3" borderId="0" xfId="2" applyFont="1" applyFill="1"/>
    <xf numFmtId="0" fontId="25" fillId="3" borderId="0" xfId="2" applyFont="1" applyFill="1" applyAlignment="1">
      <alignment vertical="center"/>
    </xf>
    <xf numFmtId="0" fontId="37" fillId="3" borderId="0" xfId="2" applyFont="1" applyFill="1"/>
    <xf numFmtId="0" fontId="40" fillId="3" borderId="0" xfId="2" applyFont="1" applyFill="1"/>
    <xf numFmtId="0" fontId="26" fillId="3" borderId="0" xfId="2" applyFont="1" applyFill="1"/>
    <xf numFmtId="0" fontId="43" fillId="3" borderId="0" xfId="2" applyFont="1" applyFill="1" applyAlignment="1">
      <alignment vertical="center" wrapText="1"/>
    </xf>
    <xf numFmtId="0" fontId="25" fillId="3" borderId="0" xfId="2" applyFont="1" applyFill="1" applyAlignment="1">
      <alignment horizontal="center"/>
    </xf>
    <xf numFmtId="0" fontId="27" fillId="3" borderId="0" xfId="2" applyFont="1" applyFill="1" applyAlignment="1">
      <alignment horizontal="center"/>
    </xf>
    <xf numFmtId="0" fontId="38" fillId="3" borderId="0" xfId="2" applyFont="1" applyFill="1" applyAlignment="1">
      <alignment horizontal="center"/>
    </xf>
    <xf numFmtId="0" fontId="25" fillId="3" borderId="0" xfId="2" applyFont="1" applyFill="1" applyAlignment="1">
      <alignment horizontal="center" vertical="center"/>
    </xf>
    <xf numFmtId="0" fontId="42" fillId="3" borderId="0" xfId="2" applyFont="1" applyFill="1" applyAlignment="1">
      <alignment horizontal="center" vertical="center"/>
    </xf>
    <xf numFmtId="0" fontId="43" fillId="3" borderId="0" xfId="2" applyFont="1" applyFill="1" applyAlignment="1">
      <alignment horizontal="center" vertical="center" wrapText="1"/>
    </xf>
    <xf numFmtId="0" fontId="38" fillId="3" borderId="0" xfId="2" applyFont="1" applyFill="1" applyAlignment="1">
      <alignment horizontal="center" vertical="center"/>
    </xf>
    <xf numFmtId="0" fontId="26" fillId="3" borderId="0" xfId="2" applyFont="1" applyFill="1" applyAlignment="1">
      <alignment horizontal="center" vertical="center"/>
    </xf>
    <xf numFmtId="0" fontId="48" fillId="3" borderId="0" xfId="3" applyFont="1" applyFill="1"/>
    <xf numFmtId="0" fontId="49" fillId="3" borderId="0" xfId="2" applyFont="1" applyFill="1" applyAlignment="1">
      <alignment vertical="center"/>
    </xf>
    <xf numFmtId="0" fontId="32" fillId="3" borderId="0" xfId="2" applyFont="1" applyFill="1" applyAlignment="1">
      <alignment vertical="center"/>
    </xf>
    <xf numFmtId="0" fontId="32" fillId="3" borderId="0" xfId="2" applyFont="1" applyFill="1" applyAlignment="1">
      <alignment horizontal="center"/>
    </xf>
    <xf numFmtId="0" fontId="25" fillId="40" borderId="0" xfId="2" applyFont="1" applyFill="1"/>
    <xf numFmtId="0" fontId="25" fillId="40" borderId="0" xfId="2" applyFont="1" applyFill="1" applyAlignment="1">
      <alignment horizontal="center"/>
    </xf>
    <xf numFmtId="0" fontId="26" fillId="40" borderId="0" xfId="2" applyFont="1" applyFill="1" applyAlignment="1">
      <alignment vertical="top"/>
    </xf>
    <xf numFmtId="0" fontId="27" fillId="40" borderId="0" xfId="2" applyFont="1" applyFill="1"/>
    <xf numFmtId="0" fontId="44" fillId="40" borderId="0" xfId="2" applyFont="1" applyFill="1" applyAlignment="1">
      <alignment vertical="top"/>
    </xf>
    <xf numFmtId="0" fontId="32" fillId="40" borderId="0" xfId="2" applyFont="1" applyFill="1"/>
    <xf numFmtId="0" fontId="38" fillId="40" borderId="0" xfId="2" applyFont="1" applyFill="1"/>
    <xf numFmtId="0" fontId="7" fillId="40" borderId="0" xfId="2" applyFont="1" applyFill="1"/>
    <xf numFmtId="0" fontId="7" fillId="40" borderId="0" xfId="2" applyFont="1" applyFill="1" applyAlignment="1">
      <alignment vertical="center"/>
    </xf>
    <xf numFmtId="0" fontId="40" fillId="40" borderId="0" xfId="2" applyFont="1" applyFill="1"/>
    <xf numFmtId="0" fontId="7" fillId="40" borderId="0" xfId="0" applyFont="1" applyFill="1" applyAlignment="1">
      <alignment vertical="center"/>
    </xf>
    <xf numFmtId="176" fontId="7" fillId="40" borderId="0" xfId="4" applyNumberFormat="1" applyFont="1" applyFill="1" applyBorder="1" applyAlignment="1">
      <alignment vertical="center"/>
    </xf>
    <xf numFmtId="176" fontId="7" fillId="40" borderId="0" xfId="4" applyNumberFormat="1" applyFont="1" applyFill="1" applyBorder="1" applyAlignment="1">
      <alignment horizontal="center" vertical="center"/>
    </xf>
    <xf numFmtId="0" fontId="26" fillId="40" borderId="0" xfId="2" applyFont="1" applyFill="1"/>
    <xf numFmtId="0" fontId="40" fillId="3" borderId="0" xfId="2" applyFont="1" applyFill="1" applyAlignment="1">
      <alignment vertical="center"/>
    </xf>
    <xf numFmtId="0" fontId="47" fillId="3" borderId="0" xfId="2" applyFont="1" applyFill="1" applyAlignment="1">
      <alignment horizontal="left" vertical="center" wrapText="1"/>
    </xf>
    <xf numFmtId="0" fontId="39" fillId="40" borderId="0" xfId="2" applyFont="1" applyFill="1"/>
    <xf numFmtId="0" fontId="39" fillId="3" borderId="0" xfId="2" applyFont="1" applyFill="1"/>
    <xf numFmtId="0" fontId="39" fillId="3" borderId="0" xfId="2" applyFont="1" applyFill="1" applyAlignment="1">
      <alignment horizontal="center"/>
    </xf>
    <xf numFmtId="0" fontId="25" fillId="48" borderId="0" xfId="2" applyFont="1" applyFill="1"/>
    <xf numFmtId="0" fontId="50" fillId="48" borderId="0" xfId="0" applyFont="1" applyFill="1" applyAlignment="1">
      <alignment vertical="center" wrapText="1"/>
    </xf>
    <xf numFmtId="0" fontId="39" fillId="40" borderId="0" xfId="2" applyFont="1" applyFill="1" applyAlignment="1">
      <alignment vertical="top"/>
    </xf>
    <xf numFmtId="0" fontId="47" fillId="3" borderId="0" xfId="2" applyFont="1" applyFill="1" applyAlignment="1">
      <alignment horizontal="left" vertical="center" wrapText="1"/>
    </xf>
    <xf numFmtId="0" fontId="41" fillId="3" borderId="0" xfId="2" applyFont="1" applyFill="1" applyAlignment="1">
      <alignment horizontal="left"/>
    </xf>
    <xf numFmtId="0" fontId="40" fillId="3" borderId="0" xfId="2" applyFont="1" applyFill="1" applyAlignment="1">
      <alignment horizontal="center" vertical="center"/>
    </xf>
    <xf numFmtId="0" fontId="32" fillId="4" borderId="0" xfId="2" applyFont="1" applyFill="1" applyAlignment="1">
      <alignment horizontal="center" vertical="center"/>
    </xf>
    <xf numFmtId="0" fontId="49" fillId="39" borderId="0" xfId="2" applyFont="1" applyFill="1" applyAlignment="1">
      <alignment horizontal="center" vertical="center"/>
    </xf>
    <xf numFmtId="0" fontId="39" fillId="3" borderId="0" xfId="2" applyFont="1" applyFill="1" applyAlignment="1">
      <alignment horizontal="center" vertical="center"/>
    </xf>
    <xf numFmtId="0" fontId="8" fillId="3" borderId="9" xfId="2" applyFont="1" applyFill="1" applyBorder="1" applyAlignment="1">
      <alignment horizontal="center" vertical="center"/>
    </xf>
    <xf numFmtId="0" fontId="8" fillId="3" borderId="10" xfId="2" applyFont="1" applyFill="1" applyBorder="1" applyAlignment="1">
      <alignment horizontal="center" vertical="center"/>
    </xf>
    <xf numFmtId="0" fontId="30" fillId="3" borderId="0" xfId="2" applyFont="1" applyFill="1" applyAlignment="1">
      <alignment horizontal="center"/>
    </xf>
    <xf numFmtId="0" fontId="32" fillId="3" borderId="0" xfId="2" applyFont="1" applyFill="1" applyAlignment="1">
      <alignment horizontal="center"/>
    </xf>
    <xf numFmtId="0" fontId="32" fillId="3" borderId="1" xfId="2" applyFont="1" applyFill="1" applyBorder="1" applyAlignment="1">
      <alignment horizontal="center"/>
    </xf>
    <xf numFmtId="0" fontId="5" fillId="3" borderId="2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33" fillId="3" borderId="5" xfId="2" applyFont="1" applyFill="1" applyBorder="1" applyAlignment="1">
      <alignment horizontal="left"/>
    </xf>
    <xf numFmtId="0" fontId="33" fillId="3" borderId="0" xfId="2" applyFont="1" applyFill="1" applyAlignment="1">
      <alignment horizontal="left"/>
    </xf>
    <xf numFmtId="0" fontId="25" fillId="3" borderId="0" xfId="2" applyFont="1" applyFill="1" applyAlignment="1">
      <alignment horizontal="left" wrapText="1"/>
    </xf>
    <xf numFmtId="0" fontId="45" fillId="3" borderId="0" xfId="3" applyFont="1" applyFill="1" applyAlignment="1">
      <alignment horizontal="left" vertical="top" wrapText="1"/>
    </xf>
    <xf numFmtId="0" fontId="37" fillId="3" borderId="0" xfId="2" applyFont="1" applyFill="1" applyAlignment="1">
      <alignment horizontal="right"/>
    </xf>
    <xf numFmtId="0" fontId="51" fillId="3" borderId="0" xfId="0" applyFont="1" applyFill="1" applyAlignment="1">
      <alignment vertical="center" wrapText="1"/>
    </xf>
    <xf numFmtId="0" fontId="52" fillId="40" borderId="0" xfId="2" applyFont="1" applyFill="1"/>
    <xf numFmtId="0" fontId="52" fillId="40" borderId="0" xfId="2" applyFont="1" applyFill="1" applyAlignment="1">
      <alignment vertical="top"/>
    </xf>
    <xf numFmtId="0" fontId="52" fillId="3" borderId="0" xfId="2" applyFont="1" applyFill="1"/>
    <xf numFmtId="0" fontId="52" fillId="3" borderId="0" xfId="2" applyFont="1" applyFill="1" applyAlignment="1">
      <alignment horizontal="center"/>
    </xf>
    <xf numFmtId="0" fontId="53" fillId="38" borderId="0" xfId="0" applyFont="1" applyFill="1" applyAlignment="1">
      <alignment horizontal="left" vertical="center" wrapText="1"/>
    </xf>
    <xf numFmtId="0" fontId="54" fillId="41" borderId="31" xfId="0" applyFont="1" applyFill="1" applyBorder="1" applyAlignment="1">
      <alignment horizontal="center" vertical="center" wrapText="1"/>
    </xf>
    <xf numFmtId="0" fontId="54" fillId="41" borderId="32" xfId="0" applyFont="1" applyFill="1" applyBorder="1" applyAlignment="1">
      <alignment horizontal="center" vertical="center" wrapText="1"/>
    </xf>
    <xf numFmtId="0" fontId="54" fillId="41" borderId="44" xfId="0" applyFont="1" applyFill="1" applyBorder="1" applyAlignment="1">
      <alignment horizontal="center" vertical="center" wrapText="1"/>
    </xf>
    <xf numFmtId="0" fontId="54" fillId="41" borderId="3" xfId="0" applyFont="1" applyFill="1" applyBorder="1" applyAlignment="1">
      <alignment horizontal="center" vertical="center" wrapText="1"/>
    </xf>
    <xf numFmtId="0" fontId="54" fillId="41" borderId="45" xfId="0" applyFont="1" applyFill="1" applyBorder="1" applyAlignment="1">
      <alignment horizontal="center" vertical="center" wrapText="1"/>
    </xf>
    <xf numFmtId="0" fontId="54" fillId="41" borderId="33" xfId="0" applyFont="1" applyFill="1" applyBorder="1" applyAlignment="1">
      <alignment horizontal="center" vertical="center" wrapText="1"/>
    </xf>
    <xf numFmtId="0" fontId="54" fillId="41" borderId="34" xfId="0" applyFont="1" applyFill="1" applyBorder="1" applyAlignment="1">
      <alignment horizontal="center" vertical="center" wrapText="1"/>
    </xf>
    <xf numFmtId="0" fontId="54" fillId="41" borderId="11" xfId="0" applyFont="1" applyFill="1" applyBorder="1" applyAlignment="1">
      <alignment horizontal="center" vertical="center" wrapText="1"/>
    </xf>
    <xf numFmtId="0" fontId="54" fillId="41" borderId="27" xfId="0" applyFont="1" applyFill="1" applyBorder="1" applyAlignment="1">
      <alignment horizontal="center" vertical="center" wrapText="1"/>
    </xf>
    <xf numFmtId="0" fontId="54" fillId="41" borderId="30" xfId="0" applyFont="1" applyFill="1" applyBorder="1" applyAlignment="1">
      <alignment horizontal="center" vertical="center" wrapText="1"/>
    </xf>
    <xf numFmtId="0" fontId="54" fillId="41" borderId="28" xfId="0" applyFont="1" applyFill="1" applyBorder="1" applyAlignment="1">
      <alignment horizontal="center" vertical="center" wrapText="1"/>
    </xf>
    <xf numFmtId="0" fontId="54" fillId="41" borderId="35" xfId="0" applyFont="1" applyFill="1" applyBorder="1" applyAlignment="1">
      <alignment horizontal="center" vertical="center" wrapText="1"/>
    </xf>
    <xf numFmtId="0" fontId="55" fillId="42" borderId="11" xfId="0" applyFont="1" applyFill="1" applyBorder="1" applyAlignment="1">
      <alignment horizontal="left" vertical="center" wrapText="1" indent="1"/>
    </xf>
    <xf numFmtId="0" fontId="55" fillId="42" borderId="35" xfId="0" applyFont="1" applyFill="1" applyBorder="1" applyAlignment="1">
      <alignment horizontal="left" vertical="center" wrapText="1" indent="1"/>
    </xf>
    <xf numFmtId="0" fontId="55" fillId="42" borderId="42" xfId="0" applyFont="1" applyFill="1" applyBorder="1" applyAlignment="1">
      <alignment horizontal="left" vertical="center" wrapText="1" indent="1"/>
    </xf>
    <xf numFmtId="0" fontId="55" fillId="42" borderId="43" xfId="0" applyFont="1" applyFill="1" applyBorder="1" applyAlignment="1">
      <alignment horizontal="left" vertical="center" wrapText="1" indent="1"/>
    </xf>
    <xf numFmtId="0" fontId="55" fillId="42" borderId="37" xfId="0" applyFont="1" applyFill="1" applyBorder="1" applyAlignment="1">
      <alignment horizontal="left" vertical="center" wrapText="1" indent="1"/>
    </xf>
    <xf numFmtId="0" fontId="55" fillId="42" borderId="38" xfId="0" applyFont="1" applyFill="1" applyBorder="1" applyAlignment="1">
      <alignment horizontal="left" vertical="center" wrapText="1" indent="1"/>
    </xf>
    <xf numFmtId="0" fontId="58" fillId="43" borderId="11" xfId="0" applyFont="1" applyFill="1" applyBorder="1" applyAlignment="1">
      <alignment horizontal="center" vertical="center" wrapText="1"/>
    </xf>
    <xf numFmtId="0" fontId="59" fillId="44" borderId="11" xfId="0" applyFont="1" applyFill="1" applyBorder="1" applyAlignment="1">
      <alignment horizontal="center" vertical="center" wrapText="1"/>
    </xf>
    <xf numFmtId="0" fontId="59" fillId="45" borderId="11" xfId="0" applyFont="1" applyFill="1" applyBorder="1" applyAlignment="1">
      <alignment horizontal="center" vertical="center" wrapText="1"/>
    </xf>
    <xf numFmtId="0" fontId="59" fillId="46" borderId="11" xfId="0" applyFont="1" applyFill="1" applyBorder="1" applyAlignment="1">
      <alignment horizontal="center" vertical="center" wrapText="1"/>
    </xf>
    <xf numFmtId="0" fontId="58" fillId="47" borderId="11" xfId="0" applyFont="1" applyFill="1" applyBorder="1" applyAlignment="1">
      <alignment horizontal="center" vertical="center" wrapText="1"/>
    </xf>
    <xf numFmtId="0" fontId="58" fillId="47" borderId="42" xfId="0" applyFont="1" applyFill="1" applyBorder="1" applyAlignment="1">
      <alignment horizontal="center" vertical="center" wrapText="1"/>
    </xf>
    <xf numFmtId="0" fontId="58" fillId="47" borderId="37" xfId="0" applyFont="1" applyFill="1" applyBorder="1" applyAlignment="1">
      <alignment horizontal="center" vertical="center" wrapText="1"/>
    </xf>
    <xf numFmtId="0" fontId="60" fillId="42" borderId="34" xfId="0" applyFont="1" applyFill="1" applyBorder="1" applyAlignment="1">
      <alignment horizontal="center" vertical="center" wrapText="1"/>
    </xf>
    <xf numFmtId="0" fontId="60" fillId="42" borderId="11" xfId="0" applyFont="1" applyFill="1" applyBorder="1" applyAlignment="1">
      <alignment horizontal="center" vertical="center" wrapText="1"/>
    </xf>
    <xf numFmtId="0" fontId="60" fillId="42" borderId="39" xfId="0" applyFont="1" applyFill="1" applyBorder="1" applyAlignment="1">
      <alignment horizontal="center" vertical="center" wrapText="1"/>
    </xf>
    <xf numFmtId="0" fontId="60" fillId="42" borderId="29" xfId="0" applyFont="1" applyFill="1" applyBorder="1" applyAlignment="1">
      <alignment horizontal="center" vertical="center" wrapText="1"/>
    </xf>
    <xf numFmtId="0" fontId="60" fillId="42" borderId="24" xfId="0" applyFont="1" applyFill="1" applyBorder="1" applyAlignment="1">
      <alignment horizontal="center" vertical="center" wrapText="1"/>
    </xf>
    <xf numFmtId="0" fontId="60" fillId="42" borderId="40" xfId="0" applyFont="1" applyFill="1" applyBorder="1" applyAlignment="1">
      <alignment horizontal="center" vertical="center" wrapText="1"/>
    </xf>
    <xf numFmtId="0" fontId="60" fillId="42" borderId="30" xfId="0" applyFont="1" applyFill="1" applyBorder="1" applyAlignment="1">
      <alignment horizontal="center" vertical="center" wrapText="1"/>
    </xf>
    <xf numFmtId="0" fontId="60" fillId="42" borderId="28" xfId="0" applyFont="1" applyFill="1" applyBorder="1" applyAlignment="1">
      <alignment horizontal="center" vertical="center" wrapText="1"/>
    </xf>
    <xf numFmtId="0" fontId="60" fillId="42" borderId="41" xfId="0" applyFont="1" applyFill="1" applyBorder="1" applyAlignment="1">
      <alignment horizontal="center" vertical="center" wrapText="1"/>
    </xf>
    <xf numFmtId="0" fontId="60" fillId="42" borderId="42" xfId="0" applyFont="1" applyFill="1" applyBorder="1" applyAlignment="1">
      <alignment horizontal="center" vertical="center" wrapText="1"/>
    </xf>
    <xf numFmtId="0" fontId="60" fillId="42" borderId="36" xfId="0" applyFont="1" applyFill="1" applyBorder="1" applyAlignment="1">
      <alignment horizontal="center" vertical="center" wrapText="1"/>
    </xf>
    <xf numFmtId="0" fontId="60" fillId="42" borderId="37" xfId="0" applyFont="1" applyFill="1" applyBorder="1" applyAlignment="1">
      <alignment horizontal="center" vertical="center" wrapText="1"/>
    </xf>
    <xf numFmtId="0" fontId="61" fillId="43" borderId="11" xfId="0" applyFont="1" applyFill="1" applyBorder="1" applyAlignment="1">
      <alignment horizontal="center" vertical="center" wrapText="1"/>
    </xf>
    <xf numFmtId="0" fontId="62" fillId="44" borderId="11" xfId="0" applyFont="1" applyFill="1" applyBorder="1" applyAlignment="1">
      <alignment horizontal="center" vertical="center" wrapText="1"/>
    </xf>
    <xf numFmtId="0" fontId="62" fillId="45" borderId="23" xfId="0" applyFont="1" applyFill="1" applyBorder="1" applyAlignment="1">
      <alignment horizontal="center" vertical="center" wrapText="1"/>
    </xf>
    <xf numFmtId="0" fontId="62" fillId="45" borderId="29" xfId="0" applyFont="1" applyFill="1" applyBorder="1" applyAlignment="1">
      <alignment horizontal="center" vertical="center" wrapText="1"/>
    </xf>
    <xf numFmtId="0" fontId="62" fillId="45" borderId="24" xfId="0" applyFont="1" applyFill="1" applyBorder="1" applyAlignment="1">
      <alignment horizontal="center" vertical="center" wrapText="1"/>
    </xf>
    <xf numFmtId="0" fontId="62" fillId="45" borderId="27" xfId="0" applyFont="1" applyFill="1" applyBorder="1" applyAlignment="1">
      <alignment horizontal="center" vertical="center" wrapText="1"/>
    </xf>
    <xf numFmtId="0" fontId="62" fillId="45" borderId="30" xfId="0" applyFont="1" applyFill="1" applyBorder="1" applyAlignment="1">
      <alignment horizontal="center" vertical="center" wrapText="1"/>
    </xf>
    <xf numFmtId="0" fontId="62" fillId="45" borderId="28" xfId="0" applyFont="1" applyFill="1" applyBorder="1" applyAlignment="1">
      <alignment horizontal="center" vertical="center" wrapText="1"/>
    </xf>
    <xf numFmtId="0" fontId="62" fillId="46" borderId="23" xfId="0" applyFont="1" applyFill="1" applyBorder="1" applyAlignment="1">
      <alignment horizontal="center" vertical="center" wrapText="1"/>
    </xf>
    <xf numFmtId="0" fontId="62" fillId="46" borderId="29" xfId="0" applyFont="1" applyFill="1" applyBorder="1" applyAlignment="1">
      <alignment horizontal="center" vertical="center" wrapText="1"/>
    </xf>
    <xf numFmtId="0" fontId="62" fillId="46" borderId="24" xfId="0" applyFont="1" applyFill="1" applyBorder="1" applyAlignment="1">
      <alignment horizontal="center" vertical="center" wrapText="1"/>
    </xf>
    <xf numFmtId="0" fontId="62" fillId="46" borderId="27" xfId="0" applyFont="1" applyFill="1" applyBorder="1" applyAlignment="1">
      <alignment horizontal="center" vertical="center" wrapText="1"/>
    </xf>
    <xf numFmtId="0" fontId="62" fillId="46" borderId="30" xfId="0" applyFont="1" applyFill="1" applyBorder="1" applyAlignment="1">
      <alignment horizontal="center" vertical="center" wrapText="1"/>
    </xf>
    <xf numFmtId="0" fontId="62" fillId="46" borderId="28" xfId="0" applyFont="1" applyFill="1" applyBorder="1" applyAlignment="1">
      <alignment horizontal="center" vertical="center" wrapText="1"/>
    </xf>
    <xf numFmtId="0" fontId="61" fillId="47" borderId="11" xfId="0" applyFont="1" applyFill="1" applyBorder="1" applyAlignment="1">
      <alignment horizontal="center" vertical="center" wrapText="1"/>
    </xf>
    <xf numFmtId="0" fontId="61" fillId="47" borderId="42" xfId="0" applyFont="1" applyFill="1" applyBorder="1" applyAlignment="1">
      <alignment horizontal="center" vertical="center" wrapText="1"/>
    </xf>
    <xf numFmtId="0" fontId="61" fillId="47" borderId="37" xfId="0" applyFont="1" applyFill="1" applyBorder="1" applyAlignment="1">
      <alignment horizontal="center" vertical="center" wrapText="1"/>
    </xf>
  </cellXfs>
  <cellStyles count="48">
    <cellStyle name="20% - アクセント 1" xfId="23" builtinId="30" customBuiltin="1"/>
    <cellStyle name="20% - アクセント 2" xfId="27" builtinId="34" customBuiltin="1"/>
    <cellStyle name="20% - アクセント 3" xfId="31" builtinId="38" customBuiltin="1"/>
    <cellStyle name="20% - アクセント 4" xfId="35" builtinId="42" customBuiltin="1"/>
    <cellStyle name="20% - アクセント 5" xfId="39" builtinId="46" customBuiltin="1"/>
    <cellStyle name="20% - アクセント 6" xfId="43" builtinId="50" customBuiltin="1"/>
    <cellStyle name="40% - アクセント 1" xfId="24" builtinId="31" customBuiltin="1"/>
    <cellStyle name="40% - アクセント 2" xfId="28" builtinId="35" customBuiltin="1"/>
    <cellStyle name="40% - アクセント 3" xfId="32" builtinId="39" customBuiltin="1"/>
    <cellStyle name="40% - アクセント 4" xfId="36" builtinId="43" customBuiltin="1"/>
    <cellStyle name="40% - アクセント 5" xfId="40" builtinId="47" customBuiltin="1"/>
    <cellStyle name="40% - アクセント 6" xfId="44" builtinId="51" customBuiltin="1"/>
    <cellStyle name="60% - アクセント 1" xfId="25" builtinId="32" customBuiltin="1"/>
    <cellStyle name="60% - アクセント 2" xfId="29" builtinId="36" customBuiltin="1"/>
    <cellStyle name="60% - アクセント 3" xfId="33" builtinId="40" customBuiltin="1"/>
    <cellStyle name="60% - アクセント 4" xfId="37" builtinId="44" customBuiltin="1"/>
    <cellStyle name="60% - アクセント 5" xfId="41" builtinId="48" customBuiltin="1"/>
    <cellStyle name="60% - アクセント 6" xfId="45" builtinId="52" customBuiltin="1"/>
    <cellStyle name="アクセント 1" xfId="22" builtinId="29" customBuiltin="1"/>
    <cellStyle name="アクセント 2" xfId="26" builtinId="33" customBuiltin="1"/>
    <cellStyle name="アクセント 3" xfId="30" builtinId="37" customBuiltin="1"/>
    <cellStyle name="アクセント 4" xfId="34" builtinId="41" customBuiltin="1"/>
    <cellStyle name="アクセント 5" xfId="38" builtinId="45" customBuiltin="1"/>
    <cellStyle name="アクセント 6" xfId="42" builtinId="49" customBuiltin="1"/>
    <cellStyle name="タイトル" xfId="5" builtinId="15" customBuiltin="1"/>
    <cellStyle name="チェック セル" xfId="17" builtinId="23" customBuiltin="1"/>
    <cellStyle name="どちらでもない" xfId="12" builtinId="28" customBuiltin="1"/>
    <cellStyle name="ハイパーリンク 2" xfId="3" xr:uid="{27A99FEB-0B1E-4B83-B69A-895824C5E6AA}"/>
    <cellStyle name="メモ" xfId="19" builtinId="10" customBuiltin="1"/>
    <cellStyle name="リンク セル" xfId="16" builtinId="24" customBuiltin="1"/>
    <cellStyle name="悪い" xfId="11" builtinId="27" customBuiltin="1"/>
    <cellStyle name="計算" xfId="15" builtinId="22" customBuiltin="1"/>
    <cellStyle name="警告文" xfId="18" builtinId="11" customBuiltin="1"/>
    <cellStyle name="桁区切り" xfId="1" builtinId="6"/>
    <cellStyle name="桁区切り 2" xfId="4" xr:uid="{A12AA310-02A3-4758-AB2C-1D8332DFBE90}"/>
    <cellStyle name="見出し 1" xfId="6" builtinId="16" customBuiltin="1"/>
    <cellStyle name="見出し 2" xfId="7" builtinId="17" customBuiltin="1"/>
    <cellStyle name="見出し 3" xfId="8" builtinId="18" customBuiltin="1"/>
    <cellStyle name="見出し 4" xfId="9" builtinId="19" customBuiltin="1"/>
    <cellStyle name="集計" xfId="21" builtinId="25" customBuiltin="1"/>
    <cellStyle name="出力" xfId="14" builtinId="21" customBuiltin="1"/>
    <cellStyle name="説明文" xfId="20" builtinId="53" customBuiltin="1"/>
    <cellStyle name="入力" xfId="13" builtinId="20" customBuiltin="1"/>
    <cellStyle name="標準" xfId="0" builtinId="0"/>
    <cellStyle name="標準 2" xfId="2" xr:uid="{14D87AF6-7B43-4406-A31D-27F6EE3DEB90}"/>
    <cellStyle name="標準 2 2" xfId="46" xr:uid="{C3AB3396-C825-46AC-BCD9-C480145E8272}"/>
    <cellStyle name="標準 3" xfId="47" xr:uid="{722B1248-F6B8-4A00-A25F-FBCEAC1FB744}"/>
    <cellStyle name="良い" xfId="10" builtinId="26" customBuiltin="1"/>
  </cellStyles>
  <dxfs count="15">
    <dxf>
      <font>
        <color theme="0"/>
      </font>
      <fill>
        <patternFill>
          <bgColor rgb="FF0070C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bgt.env.go.jp/graph_ref_td.php?region=06&amp;prefecture=55&amp;point=55206&amp;refId=1" TargetMode="External"/><Relationship Id="rId3" Type="http://schemas.openxmlformats.org/officeDocument/2006/relationships/hyperlink" Target="https://www.wbgt.env.go.jp/graph_ref_td.php?region=06&amp;prefecture=55&amp;point=55102&amp;refId=1" TargetMode="External"/><Relationship Id="rId7" Type="http://schemas.openxmlformats.org/officeDocument/2006/relationships/hyperlink" Target="https://www.wbgt.env.go.jp/graph_ref_td.php?region=06&amp;prefecture=55&amp;point=55166&amp;refId=1" TargetMode="External"/><Relationship Id="rId2" Type="http://schemas.openxmlformats.org/officeDocument/2006/relationships/hyperlink" Target="https://www.wbgt.env.go.jp/graph_ref_td.php?region=06&amp;prefecture=55&amp;point=55091&amp;refId=1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www.wbgt.env.go.jp/graph_ref_td.php?region=06&amp;prefecture=55&amp;point=55041&amp;refId=1" TargetMode="External"/><Relationship Id="rId5" Type="http://schemas.openxmlformats.org/officeDocument/2006/relationships/hyperlink" Target="https://www.wbgt.env.go.jp/graph_ref_td.php?region=06&amp;prefecture=55&amp;point=55056&amp;refId=1" TargetMode="External"/><Relationship Id="rId10" Type="http://schemas.openxmlformats.org/officeDocument/2006/relationships/hyperlink" Target="https://www.wbgt.env.go.jp/graph_ref_td.php?region=06&amp;prefecture=55&amp;point=55191&amp;refId=1" TargetMode="External"/><Relationship Id="rId4" Type="http://schemas.openxmlformats.org/officeDocument/2006/relationships/hyperlink" Target="https://www.wbgt.env.go.jp/graph_ref_td.php?region=06&amp;prefecture=55&amp;point=55022&amp;refId=1" TargetMode="External"/><Relationship Id="rId9" Type="http://schemas.openxmlformats.org/officeDocument/2006/relationships/hyperlink" Target="https://www.wbgt.env.go.jp/graph_ref_td.php?region=06&amp;prefecture=55&amp;point=55141&amp;refId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232009</xdr:colOff>
      <xdr:row>3</xdr:row>
      <xdr:rowOff>133350</xdr:rowOff>
    </xdr:from>
    <xdr:ext cx="3549416" cy="2335046"/>
    <xdr:pic>
      <xdr:nvPicPr>
        <xdr:cNvPr id="2" name="図 1">
          <a:extLst>
            <a:ext uri="{FF2B5EF4-FFF2-40B4-BE49-F238E27FC236}">
              <a16:creationId xmlns:a16="http://schemas.microsoft.com/office/drawing/2014/main" id="{A61FA415-A752-478F-A4CC-49C94B31A7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9488"/>
        <a:stretch/>
      </xdr:blipFill>
      <xdr:spPr>
        <a:xfrm>
          <a:off x="2956159" y="971550"/>
          <a:ext cx="3549416" cy="2335046"/>
        </a:xfrm>
        <a:prstGeom prst="rect">
          <a:avLst/>
        </a:prstGeom>
      </xdr:spPr>
    </xdr:pic>
    <xdr:clientData/>
  </xdr:oneCellAnchor>
  <xdr:twoCellAnchor>
    <xdr:from>
      <xdr:col>9</xdr:col>
      <xdr:colOff>32809</xdr:colOff>
      <xdr:row>23</xdr:row>
      <xdr:rowOff>179916</xdr:rowOff>
    </xdr:from>
    <xdr:to>
      <xdr:col>14</xdr:col>
      <xdr:colOff>189442</xdr:colOff>
      <xdr:row>25</xdr:row>
      <xdr:rowOff>107949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6EAC3397-1690-470C-8C45-A6A1FB0D35DC}"/>
            </a:ext>
          </a:extLst>
        </xdr:cNvPr>
        <xdr:cNvSpPr/>
      </xdr:nvSpPr>
      <xdr:spPr>
        <a:xfrm>
          <a:off x="2271184" y="5244041"/>
          <a:ext cx="1400175" cy="245533"/>
        </a:xfrm>
        <a:prstGeom prst="downArrow">
          <a:avLst/>
        </a:prstGeom>
        <a:gradFill>
          <a:gsLst>
            <a:gs pos="0">
              <a:schemeClr val="bg1"/>
            </a:gs>
            <a:gs pos="52000">
              <a:srgbClr val="80B4E4"/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</a:gradFill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130175</xdr:colOff>
      <xdr:row>8</xdr:row>
      <xdr:rowOff>3174</xdr:rowOff>
    </xdr:from>
    <xdr:to>
      <xdr:col>16</xdr:col>
      <xdr:colOff>64113</xdr:colOff>
      <xdr:row>9</xdr:row>
      <xdr:rowOff>2199</xdr:rowOff>
    </xdr:to>
    <xdr:sp macro="" textlink="">
      <xdr:nvSpPr>
        <xdr:cNvPr id="4" name="楕円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F48092-ABA8-4311-8B8F-AE62A18E1395}"/>
            </a:ext>
          </a:extLst>
        </xdr:cNvPr>
        <xdr:cNvSpPr/>
      </xdr:nvSpPr>
      <xdr:spPr>
        <a:xfrm>
          <a:off x="3821113" y="1685924"/>
          <a:ext cx="180000" cy="181588"/>
        </a:xfrm>
        <a:prstGeom prst="ellipse">
          <a:avLst/>
        </a:prstGeom>
        <a:solidFill>
          <a:srgbClr val="00B0F0"/>
        </a:solidFill>
        <a:ln w="19050">
          <a:solidFill>
            <a:schemeClr val="bg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17</xdr:col>
      <xdr:colOff>211371</xdr:colOff>
      <xdr:row>10</xdr:row>
      <xdr:rowOff>90487</xdr:rowOff>
    </xdr:from>
    <xdr:to>
      <xdr:col>18</xdr:col>
      <xdr:colOff>143721</xdr:colOff>
      <xdr:row>11</xdr:row>
      <xdr:rowOff>22837</xdr:rowOff>
    </xdr:to>
    <xdr:sp macro="" textlink="">
      <xdr:nvSpPr>
        <xdr:cNvPr id="5" name="楕円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C3E869-ACEA-433F-8DF4-CF957A0CCBB4}"/>
            </a:ext>
          </a:extLst>
        </xdr:cNvPr>
        <xdr:cNvSpPr/>
      </xdr:nvSpPr>
      <xdr:spPr>
        <a:xfrm>
          <a:off x="4394434" y="2058987"/>
          <a:ext cx="178412" cy="170475"/>
        </a:xfrm>
        <a:prstGeom prst="ellipse">
          <a:avLst/>
        </a:prstGeom>
        <a:solidFill>
          <a:srgbClr val="00B0F0"/>
        </a:solidFill>
        <a:ln w="19050">
          <a:solidFill>
            <a:schemeClr val="bg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22</xdr:col>
      <xdr:colOff>325437</xdr:colOff>
      <xdr:row>4</xdr:row>
      <xdr:rowOff>92075</xdr:rowOff>
    </xdr:from>
    <xdr:to>
      <xdr:col>22</xdr:col>
      <xdr:colOff>505437</xdr:colOff>
      <xdr:row>4</xdr:row>
      <xdr:rowOff>272076</xdr:rowOff>
    </xdr:to>
    <xdr:sp macro="" textlink="">
      <xdr:nvSpPr>
        <xdr:cNvPr id="6" name="楕円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95D7DB-29C7-4905-BEEB-766C0F3AC425}"/>
            </a:ext>
          </a:extLst>
        </xdr:cNvPr>
        <xdr:cNvSpPr/>
      </xdr:nvSpPr>
      <xdr:spPr>
        <a:xfrm>
          <a:off x="5746750" y="933450"/>
          <a:ext cx="180000" cy="180001"/>
        </a:xfrm>
        <a:prstGeom prst="ellipse">
          <a:avLst/>
        </a:prstGeom>
        <a:solidFill>
          <a:srgbClr val="00B0F0"/>
        </a:solidFill>
        <a:ln w="19050">
          <a:solidFill>
            <a:schemeClr val="bg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20</xdr:col>
      <xdr:colOff>211137</xdr:colOff>
      <xdr:row>7</xdr:row>
      <xdr:rowOff>17462</xdr:rowOff>
    </xdr:from>
    <xdr:to>
      <xdr:col>21</xdr:col>
      <xdr:colOff>133962</xdr:colOff>
      <xdr:row>8</xdr:row>
      <xdr:rowOff>16487</xdr:rowOff>
    </xdr:to>
    <xdr:sp macro="" textlink="">
      <xdr:nvSpPr>
        <xdr:cNvPr id="7" name="楕円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455775-407D-4460-BFE0-A35EB343363A}"/>
            </a:ext>
          </a:extLst>
        </xdr:cNvPr>
        <xdr:cNvSpPr/>
      </xdr:nvSpPr>
      <xdr:spPr>
        <a:xfrm>
          <a:off x="5243512" y="1517650"/>
          <a:ext cx="168888" cy="181587"/>
        </a:xfrm>
        <a:prstGeom prst="ellipse">
          <a:avLst/>
        </a:prstGeom>
        <a:solidFill>
          <a:srgbClr val="00B0F0"/>
        </a:solidFill>
        <a:ln w="19050">
          <a:solidFill>
            <a:schemeClr val="bg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14</xdr:col>
      <xdr:colOff>26988</xdr:colOff>
      <xdr:row>5</xdr:row>
      <xdr:rowOff>160338</xdr:rowOff>
    </xdr:from>
    <xdr:to>
      <xdr:col>14</xdr:col>
      <xdr:colOff>205400</xdr:colOff>
      <xdr:row>6</xdr:row>
      <xdr:rowOff>159364</xdr:rowOff>
    </xdr:to>
    <xdr:sp macro="" textlink="">
      <xdr:nvSpPr>
        <xdr:cNvPr id="8" name="楕円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2CDA338-30E8-45BF-9E32-542B06AA2E7D}"/>
            </a:ext>
          </a:extLst>
        </xdr:cNvPr>
        <xdr:cNvSpPr/>
      </xdr:nvSpPr>
      <xdr:spPr>
        <a:xfrm>
          <a:off x="3471863" y="1295401"/>
          <a:ext cx="178412" cy="181588"/>
        </a:xfrm>
        <a:prstGeom prst="ellipse">
          <a:avLst/>
        </a:prstGeom>
        <a:solidFill>
          <a:srgbClr val="00B0F0"/>
        </a:solidFill>
        <a:ln w="19050">
          <a:solidFill>
            <a:schemeClr val="bg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20</xdr:col>
      <xdr:colOff>215900</xdr:colOff>
      <xdr:row>11</xdr:row>
      <xdr:rowOff>9525</xdr:rowOff>
    </xdr:from>
    <xdr:to>
      <xdr:col>22</xdr:col>
      <xdr:colOff>5375</xdr:colOff>
      <xdr:row>11</xdr:row>
      <xdr:rowOff>180000</xdr:rowOff>
    </xdr:to>
    <xdr:sp macro="" textlink="">
      <xdr:nvSpPr>
        <xdr:cNvPr id="9" name="楕円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77B045-D6A7-4A2E-AA8A-8B3971B8DAE6}"/>
            </a:ext>
          </a:extLst>
        </xdr:cNvPr>
        <xdr:cNvSpPr/>
      </xdr:nvSpPr>
      <xdr:spPr>
        <a:xfrm>
          <a:off x="5248275" y="2216150"/>
          <a:ext cx="178413" cy="170475"/>
        </a:xfrm>
        <a:prstGeom prst="ellipse">
          <a:avLst/>
        </a:prstGeom>
        <a:solidFill>
          <a:srgbClr val="00B0F0"/>
        </a:solidFill>
        <a:ln w="19050">
          <a:solidFill>
            <a:schemeClr val="bg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17</xdr:col>
      <xdr:colOff>44449</xdr:colOff>
      <xdr:row>13</xdr:row>
      <xdr:rowOff>161925</xdr:rowOff>
    </xdr:from>
    <xdr:to>
      <xdr:col>17</xdr:col>
      <xdr:colOff>222862</xdr:colOff>
      <xdr:row>14</xdr:row>
      <xdr:rowOff>56175</xdr:rowOff>
    </xdr:to>
    <xdr:sp macro="" textlink="">
      <xdr:nvSpPr>
        <xdr:cNvPr id="10" name="楕円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CFEA249-3FE2-4D90-A9F5-86B7B5BBEB6A}"/>
            </a:ext>
          </a:extLst>
        </xdr:cNvPr>
        <xdr:cNvSpPr/>
      </xdr:nvSpPr>
      <xdr:spPr>
        <a:xfrm>
          <a:off x="4227512" y="2757488"/>
          <a:ext cx="178413" cy="180000"/>
        </a:xfrm>
        <a:prstGeom prst="ellipse">
          <a:avLst/>
        </a:prstGeom>
        <a:solidFill>
          <a:srgbClr val="00B0F0"/>
        </a:solidFill>
        <a:ln w="19050">
          <a:solidFill>
            <a:schemeClr val="bg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13</xdr:col>
      <xdr:colOff>231775</xdr:colOff>
      <xdr:row>12</xdr:row>
      <xdr:rowOff>63500</xdr:rowOff>
    </xdr:from>
    <xdr:to>
      <xdr:col>14</xdr:col>
      <xdr:colOff>164125</xdr:colOff>
      <xdr:row>13</xdr:row>
      <xdr:rowOff>91100</xdr:rowOff>
    </xdr:to>
    <xdr:sp macro="" textlink="">
      <xdr:nvSpPr>
        <xdr:cNvPr id="11" name="楕円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17B3C66-31A6-40C5-B26B-BE178084E0D0}"/>
            </a:ext>
          </a:extLst>
        </xdr:cNvPr>
        <xdr:cNvSpPr/>
      </xdr:nvSpPr>
      <xdr:spPr>
        <a:xfrm>
          <a:off x="3430588" y="2508250"/>
          <a:ext cx="178412" cy="178413"/>
        </a:xfrm>
        <a:prstGeom prst="ellipse">
          <a:avLst/>
        </a:prstGeom>
        <a:solidFill>
          <a:srgbClr val="00B0F0"/>
        </a:solidFill>
        <a:ln w="19050">
          <a:solidFill>
            <a:schemeClr val="bg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12</xdr:col>
      <xdr:colOff>127000</xdr:colOff>
      <xdr:row>13</xdr:row>
      <xdr:rowOff>277812</xdr:rowOff>
    </xdr:from>
    <xdr:to>
      <xdr:col>13</xdr:col>
      <xdr:colOff>60937</xdr:colOff>
      <xdr:row>14</xdr:row>
      <xdr:rowOff>172062</xdr:rowOff>
    </xdr:to>
    <xdr:sp macro="" textlink="">
      <xdr:nvSpPr>
        <xdr:cNvPr id="12" name="楕円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A56F399-E03E-411D-9D9F-2C52FBBC4E11}"/>
            </a:ext>
          </a:extLst>
        </xdr:cNvPr>
        <xdr:cNvSpPr/>
      </xdr:nvSpPr>
      <xdr:spPr>
        <a:xfrm>
          <a:off x="3079750" y="2873375"/>
          <a:ext cx="180000" cy="180000"/>
        </a:xfrm>
        <a:prstGeom prst="ellipse">
          <a:avLst/>
        </a:prstGeom>
        <a:solidFill>
          <a:srgbClr val="00B0F0"/>
        </a:solidFill>
        <a:ln w="19050">
          <a:solidFill>
            <a:schemeClr val="bg1"/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bgt.env.go.jp/" TargetMode="External"/><Relationship Id="rId2" Type="http://schemas.openxmlformats.org/officeDocument/2006/relationships/hyperlink" Target="https://www.wbgt.env.go.jp/wbgt_data.php?region=06&amp;prefecture=55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7183C-8FB6-4BCF-ADC7-F4289E78B3EB}">
  <sheetPr codeName="Sheet1"/>
  <dimension ref="A1:AB68"/>
  <sheetViews>
    <sheetView tabSelected="1" topLeftCell="A2" zoomScaleNormal="100" zoomScaleSheetLayoutView="100" workbookViewId="0">
      <selection activeCell="AE19" sqref="AE19"/>
    </sheetView>
  </sheetViews>
  <sheetFormatPr defaultColWidth="3.25" defaultRowHeight="14.25" customHeight="1" x14ac:dyDescent="0.35"/>
  <cols>
    <col min="1" max="18" width="3.25" style="68"/>
    <col min="19" max="20" width="4" style="68" customWidth="1"/>
    <col min="21" max="21" width="3.25" style="68"/>
    <col min="22" max="22" width="1.83203125" style="69" customWidth="1"/>
    <col min="23" max="23" width="10" style="69" customWidth="1"/>
    <col min="24" max="24" width="1.5" style="69" customWidth="1"/>
    <col min="25" max="25" width="3" style="68" customWidth="1"/>
    <col min="26" max="26" width="3.25" style="68"/>
    <col min="27" max="27" width="3.25" style="68" customWidth="1"/>
    <col min="28" max="28" width="6.33203125" style="70" hidden="1" customWidth="1"/>
    <col min="29" max="16384" width="3.25" style="68"/>
  </cols>
  <sheetData>
    <row r="1" spans="1:28" ht="14.25" hidden="1" customHeight="1" x14ac:dyDescent="0.3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56"/>
      <c r="W1" s="56"/>
      <c r="X1" s="56"/>
      <c r="Y1" s="39"/>
    </row>
    <row r="2" spans="1:28" s="71" customFormat="1" ht="23.25" customHeight="1" x14ac:dyDescent="0.4">
      <c r="A2" s="40"/>
      <c r="B2" s="41" t="s">
        <v>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7"/>
      <c r="W2" s="57"/>
      <c r="X2" s="57"/>
      <c r="Y2" s="40"/>
      <c r="AB2" s="72"/>
    </row>
    <row r="3" spans="1:28" s="71" customFormat="1" ht="28.5" customHeight="1" x14ac:dyDescent="0.6">
      <c r="A3" s="40"/>
      <c r="B3" s="42" t="s">
        <v>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57"/>
      <c r="W3" s="57"/>
      <c r="X3" s="57"/>
      <c r="Y3" s="40"/>
      <c r="AB3" s="72"/>
    </row>
    <row r="4" spans="1:28" ht="14.25" customHeight="1" x14ac:dyDescent="0.35">
      <c r="A4" s="39"/>
      <c r="B4" s="98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56"/>
      <c r="W4" s="56"/>
      <c r="X4" s="56"/>
      <c r="Y4" s="39"/>
    </row>
    <row r="5" spans="1:28" ht="23.25" customHeight="1" thickBot="1" x14ac:dyDescent="0.5">
      <c r="A5" s="39"/>
      <c r="B5" s="98"/>
      <c r="C5" s="43" t="s">
        <v>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56"/>
      <c r="W5" s="56"/>
      <c r="X5" s="56"/>
      <c r="Y5" s="39"/>
    </row>
    <row r="6" spans="1:28" ht="14.25" customHeight="1" x14ac:dyDescent="0.35">
      <c r="A6" s="39"/>
      <c r="B6" s="99" t="s">
        <v>6</v>
      </c>
      <c r="C6" s="99"/>
      <c r="D6" s="100"/>
      <c r="E6" s="101">
        <v>12</v>
      </c>
      <c r="F6" s="102"/>
      <c r="G6" s="102"/>
      <c r="H6" s="103"/>
      <c r="I6" s="107" t="s">
        <v>7</v>
      </c>
      <c r="J6" s="108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56"/>
      <c r="W6" s="56"/>
      <c r="X6" s="56"/>
      <c r="Y6" s="39"/>
    </row>
    <row r="7" spans="1:28" ht="14.25" customHeight="1" thickBot="1" x14ac:dyDescent="0.4">
      <c r="A7" s="39"/>
      <c r="B7" s="99"/>
      <c r="C7" s="99"/>
      <c r="D7" s="100"/>
      <c r="E7" s="104"/>
      <c r="F7" s="105"/>
      <c r="G7" s="105"/>
      <c r="H7" s="106"/>
      <c r="I7" s="107"/>
      <c r="J7" s="108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56"/>
      <c r="W7" s="56"/>
      <c r="X7" s="56"/>
      <c r="Y7" s="39"/>
    </row>
    <row r="8" spans="1:28" ht="14.25" customHeight="1" x14ac:dyDescent="0.35">
      <c r="A8" s="39"/>
      <c r="B8" s="99" t="s">
        <v>8</v>
      </c>
      <c r="C8" s="99"/>
      <c r="D8" s="100"/>
      <c r="E8" s="101">
        <v>30</v>
      </c>
      <c r="F8" s="102"/>
      <c r="G8" s="102"/>
      <c r="H8" s="103"/>
      <c r="I8" s="107" t="s">
        <v>9</v>
      </c>
      <c r="J8" s="108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56"/>
      <c r="W8" s="56"/>
      <c r="X8" s="56"/>
      <c r="Y8" s="39"/>
    </row>
    <row r="9" spans="1:28" ht="14.25" customHeight="1" thickBot="1" x14ac:dyDescent="0.4">
      <c r="A9" s="39"/>
      <c r="B9" s="99"/>
      <c r="C9" s="99"/>
      <c r="D9" s="100"/>
      <c r="E9" s="104"/>
      <c r="F9" s="105"/>
      <c r="G9" s="105"/>
      <c r="H9" s="106"/>
      <c r="I9" s="107"/>
      <c r="J9" s="108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56"/>
      <c r="W9" s="56"/>
      <c r="X9" s="56"/>
      <c r="Y9" s="39"/>
    </row>
    <row r="10" spans="1:28" ht="8.25" customHeight="1" x14ac:dyDescent="0.3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56"/>
      <c r="W10" s="56"/>
      <c r="X10" s="56"/>
      <c r="Y10" s="39"/>
    </row>
    <row r="11" spans="1:28" ht="18.75" customHeight="1" x14ac:dyDescent="0.35">
      <c r="A11" s="39"/>
      <c r="B11" s="39"/>
      <c r="C11" s="109" t="s">
        <v>10</v>
      </c>
      <c r="D11" s="109"/>
      <c r="E11" s="109"/>
      <c r="F11" s="109"/>
      <c r="G11" s="109"/>
      <c r="H11" s="109"/>
      <c r="I11" s="109"/>
      <c r="J11" s="109"/>
      <c r="K11" s="10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56"/>
      <c r="W11" s="56"/>
      <c r="X11" s="56"/>
      <c r="Y11" s="39"/>
    </row>
    <row r="12" spans="1:28" ht="18.75" customHeight="1" x14ac:dyDescent="0.35">
      <c r="A12" s="39"/>
      <c r="B12" s="39"/>
      <c r="C12" s="109"/>
      <c r="D12" s="109"/>
      <c r="E12" s="109"/>
      <c r="F12" s="109"/>
      <c r="G12" s="109"/>
      <c r="H12" s="109"/>
      <c r="I12" s="109"/>
      <c r="J12" s="109"/>
      <c r="K12" s="10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56"/>
      <c r="W12" s="56"/>
      <c r="X12" s="56"/>
      <c r="Y12" s="39"/>
    </row>
    <row r="13" spans="1:28" s="73" customFormat="1" ht="12" customHeight="1" x14ac:dyDescent="0.4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67"/>
      <c r="W13" s="67"/>
      <c r="X13" s="67"/>
      <c r="Y13" s="44"/>
      <c r="AB13" s="70"/>
    </row>
    <row r="14" spans="1:28" s="73" customFormat="1" ht="22.5" customHeight="1" x14ac:dyDescent="0.45">
      <c r="A14" s="44"/>
      <c r="B14" s="44"/>
      <c r="C14" s="45" t="s">
        <v>11</v>
      </c>
      <c r="D14" s="44"/>
      <c r="E14" s="44"/>
      <c r="F14" s="44"/>
      <c r="G14" s="44"/>
      <c r="H14" s="44"/>
      <c r="I14" s="44"/>
      <c r="J14" s="44"/>
      <c r="K14" s="46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67"/>
      <c r="W14" s="67"/>
      <c r="X14" s="67"/>
      <c r="Y14" s="44"/>
      <c r="AB14" s="70"/>
    </row>
    <row r="15" spans="1:28" s="73" customFormat="1" ht="22.5" customHeight="1" x14ac:dyDescent="0.45">
      <c r="A15" s="44"/>
      <c r="B15" s="47"/>
      <c r="C15" s="110" t="s">
        <v>76</v>
      </c>
      <c r="D15" s="110"/>
      <c r="E15" s="110"/>
      <c r="F15" s="110"/>
      <c r="G15" s="110"/>
      <c r="H15" s="110"/>
      <c r="I15" s="110"/>
      <c r="J15" s="110"/>
      <c r="K15" s="110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67"/>
      <c r="W15" s="67"/>
      <c r="X15" s="67"/>
      <c r="Y15" s="44"/>
      <c r="AB15" s="70"/>
    </row>
    <row r="16" spans="1:28" ht="14.25" customHeight="1" x14ac:dyDescent="0.35">
      <c r="A16" s="39"/>
      <c r="B16" s="39"/>
      <c r="C16" s="110"/>
      <c r="D16" s="110"/>
      <c r="E16" s="110"/>
      <c r="F16" s="110"/>
      <c r="G16" s="110"/>
      <c r="H16" s="110"/>
      <c r="I16" s="110"/>
      <c r="J16" s="110"/>
      <c r="K16" s="110"/>
      <c r="L16" s="39"/>
      <c r="M16" s="48" t="s">
        <v>12</v>
      </c>
      <c r="N16" s="39"/>
      <c r="O16" s="39"/>
      <c r="P16" s="39"/>
      <c r="Q16" s="39"/>
      <c r="R16" s="39"/>
      <c r="S16" s="39"/>
      <c r="T16" s="39"/>
      <c r="U16" s="39"/>
      <c r="V16" s="56"/>
      <c r="W16" s="56"/>
      <c r="X16" s="56"/>
      <c r="Y16" s="39"/>
    </row>
    <row r="17" spans="1:28" ht="14.25" customHeight="1" thickBot="1" x14ac:dyDescent="0.4">
      <c r="A17" s="39"/>
      <c r="B17" s="39"/>
      <c r="C17" s="49"/>
      <c r="D17" s="49"/>
      <c r="E17" s="49"/>
      <c r="F17" s="49"/>
      <c r="G17" s="49"/>
      <c r="H17" s="49"/>
      <c r="I17" s="49"/>
      <c r="J17" s="49"/>
      <c r="K17" s="49"/>
      <c r="L17" s="39"/>
      <c r="M17" s="64" t="s">
        <v>78</v>
      </c>
      <c r="N17" s="39"/>
      <c r="O17" s="39"/>
      <c r="P17" s="39"/>
      <c r="Q17" s="39"/>
      <c r="R17" s="39"/>
      <c r="S17" s="39"/>
      <c r="T17" s="39"/>
      <c r="U17" s="39"/>
      <c r="V17" s="56"/>
      <c r="W17" s="56"/>
      <c r="X17" s="56"/>
      <c r="Y17" s="39"/>
    </row>
    <row r="18" spans="1:28" s="74" customFormat="1" ht="22.5" customHeight="1" thickBot="1" x14ac:dyDescent="0.55000000000000004">
      <c r="A18" s="111" t="s">
        <v>13</v>
      </c>
      <c r="B18" s="111"/>
      <c r="C18" s="43" t="s">
        <v>14</v>
      </c>
      <c r="D18" s="44"/>
      <c r="E18" s="50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50"/>
      <c r="R18" s="50"/>
      <c r="S18" s="96" t="s">
        <v>34</v>
      </c>
      <c r="T18" s="97"/>
      <c r="U18" s="50"/>
      <c r="V18" s="58"/>
      <c r="W18" s="58"/>
      <c r="X18" s="58"/>
      <c r="Y18" s="50"/>
      <c r="AB18" s="70"/>
    </row>
    <row r="19" spans="1:28" ht="18" customHeight="1" x14ac:dyDescent="0.3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2"/>
      <c r="T19" s="2"/>
      <c r="U19" s="39"/>
      <c r="V19" s="56"/>
      <c r="W19" s="56"/>
      <c r="X19" s="56"/>
      <c r="Y19" s="39"/>
    </row>
    <row r="20" spans="1:28" ht="22.5" customHeight="1" thickBot="1" x14ac:dyDescent="0.55000000000000004">
      <c r="A20" s="111" t="s">
        <v>16</v>
      </c>
      <c r="B20" s="111"/>
      <c r="C20" s="43" t="s">
        <v>17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2"/>
      <c r="T20" s="2"/>
      <c r="U20" s="39"/>
      <c r="V20" s="56"/>
      <c r="W20" s="56"/>
      <c r="X20" s="56"/>
      <c r="Y20" s="39"/>
    </row>
    <row r="21" spans="1:28" s="74" customFormat="1" ht="22.5" customHeight="1" thickBot="1" x14ac:dyDescent="0.5">
      <c r="A21" s="50"/>
      <c r="B21" s="50"/>
      <c r="C21" s="44" t="s">
        <v>18</v>
      </c>
      <c r="D21" s="44" t="s">
        <v>19</v>
      </c>
      <c r="E21" s="50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50"/>
      <c r="R21" s="50"/>
      <c r="S21" s="96" t="s">
        <v>20</v>
      </c>
      <c r="T21" s="97"/>
      <c r="U21" s="50"/>
      <c r="V21" s="58"/>
      <c r="W21" s="58"/>
      <c r="X21" s="58"/>
      <c r="Y21" s="50"/>
      <c r="AB21" s="70"/>
    </row>
    <row r="22" spans="1:28" ht="9.75" customHeight="1" thickBot="1" x14ac:dyDescent="0.5">
      <c r="A22" s="39"/>
      <c r="B22" s="39"/>
      <c r="C22" s="44"/>
      <c r="D22" s="44"/>
      <c r="E22" s="39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39"/>
      <c r="R22" s="39"/>
      <c r="S22" s="3"/>
      <c r="T22" s="3"/>
      <c r="U22" s="39"/>
      <c r="V22" s="56"/>
      <c r="W22" s="56"/>
      <c r="X22" s="56"/>
      <c r="Y22" s="39"/>
    </row>
    <row r="23" spans="1:28" ht="22.5" customHeight="1" thickBot="1" x14ac:dyDescent="0.5">
      <c r="A23" s="39"/>
      <c r="B23" s="39"/>
      <c r="C23" s="44" t="s">
        <v>18</v>
      </c>
      <c r="D23" s="44" t="s">
        <v>21</v>
      </c>
      <c r="E23" s="39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50"/>
      <c r="R23" s="50"/>
      <c r="S23" s="96" t="s">
        <v>50</v>
      </c>
      <c r="T23" s="97"/>
      <c r="U23" s="50"/>
      <c r="V23" s="58"/>
      <c r="W23" s="58"/>
      <c r="X23" s="56"/>
      <c r="Y23" s="39"/>
    </row>
    <row r="24" spans="1:28" ht="17.25" customHeight="1" x14ac:dyDescent="0.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52"/>
      <c r="Q24" s="39"/>
      <c r="R24" s="39"/>
      <c r="S24" s="51"/>
      <c r="T24" s="51"/>
      <c r="U24" s="39"/>
      <c r="V24" s="56"/>
      <c r="W24" s="56"/>
      <c r="X24" s="56"/>
      <c r="Y24" s="39"/>
    </row>
    <row r="25" spans="1:28" ht="7.5" customHeight="1" x14ac:dyDescent="0.3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56"/>
      <c r="W25" s="56"/>
      <c r="X25" s="56"/>
      <c r="Y25" s="39"/>
    </row>
    <row r="26" spans="1:28" ht="22.5" customHeight="1" x14ac:dyDescent="0.35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95" t="s">
        <v>23</v>
      </c>
      <c r="S26" s="95"/>
      <c r="T26" s="95"/>
      <c r="U26" s="95"/>
      <c r="V26" s="95" t="s">
        <v>24</v>
      </c>
      <c r="W26" s="95"/>
      <c r="X26" s="95"/>
      <c r="Y26" s="39"/>
    </row>
    <row r="27" spans="1:28" s="77" customFormat="1" ht="15.75" customHeight="1" x14ac:dyDescent="0.5">
      <c r="A27" s="53"/>
      <c r="B27" s="53"/>
      <c r="C27" s="91" t="s">
        <v>25</v>
      </c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53"/>
      <c r="O27" s="53"/>
      <c r="P27" s="53"/>
      <c r="Q27" s="53"/>
      <c r="R27" s="94" t="str">
        <f>算出値!U48</f>
        <v>32～33</v>
      </c>
      <c r="S27" s="94"/>
      <c r="T27" s="94"/>
      <c r="U27" s="94"/>
      <c r="V27" s="92" t="str">
        <f>算出値!S30</f>
        <v>危険</v>
      </c>
      <c r="W27" s="92"/>
      <c r="X27" s="92"/>
      <c r="Y27" s="53"/>
      <c r="AB27" s="78">
        <f>算出値!Q30</f>
        <v>32.700000000000003</v>
      </c>
    </row>
    <row r="28" spans="1:28" s="77" customFormat="1" ht="15.75" customHeight="1" x14ac:dyDescent="0.5">
      <c r="A28" s="39"/>
      <c r="B28" s="39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53"/>
      <c r="O28" s="53"/>
      <c r="P28" s="53"/>
      <c r="Q28" s="53"/>
      <c r="R28" s="94"/>
      <c r="S28" s="94"/>
      <c r="T28" s="94"/>
      <c r="U28" s="94"/>
      <c r="V28" s="92"/>
      <c r="W28" s="92"/>
      <c r="X28" s="92"/>
      <c r="Y28" s="53"/>
      <c r="AB28" s="78"/>
    </row>
    <row r="29" spans="1:28" ht="9" customHeight="1" x14ac:dyDescent="0.35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65"/>
      <c r="S29" s="65"/>
      <c r="T29" s="65"/>
      <c r="U29" s="65"/>
      <c r="V29" s="59"/>
      <c r="W29" s="60"/>
      <c r="X29" s="60"/>
      <c r="Y29" s="39"/>
      <c r="AB29" s="75"/>
    </row>
    <row r="30" spans="1:28" ht="22.5" customHeight="1" x14ac:dyDescent="0.35">
      <c r="A30" s="39"/>
      <c r="B30" s="39"/>
      <c r="C30" s="39"/>
      <c r="D30" s="39"/>
      <c r="E30" s="39"/>
      <c r="F30" s="39"/>
      <c r="G30" s="39"/>
      <c r="H30" s="39"/>
      <c r="I30" s="39"/>
      <c r="J30" s="39" t="s">
        <v>26</v>
      </c>
      <c r="K30" s="39"/>
      <c r="L30" s="39"/>
      <c r="M30" s="39"/>
      <c r="N30" s="39"/>
      <c r="O30" s="39"/>
      <c r="P30" s="39"/>
      <c r="Q30" s="39"/>
      <c r="R30" s="93" t="str">
        <f>算出値!U49</f>
        <v>31～32</v>
      </c>
      <c r="S30" s="93"/>
      <c r="T30" s="93"/>
      <c r="U30" s="93"/>
      <c r="V30" s="56"/>
      <c r="W30" s="62" t="str">
        <f>算出値!S31</f>
        <v>危険</v>
      </c>
      <c r="X30" s="82"/>
      <c r="Y30" s="39"/>
      <c r="AB30" s="79">
        <f>算出値!Q31</f>
        <v>31.200000000000003</v>
      </c>
    </row>
    <row r="31" spans="1:28" ht="22.5" customHeight="1" x14ac:dyDescent="0.3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65"/>
      <c r="S31" s="65"/>
      <c r="T31" s="65"/>
      <c r="U31" s="65"/>
      <c r="V31" s="59"/>
      <c r="W31" s="60"/>
      <c r="X31" s="60"/>
      <c r="Y31" s="39"/>
      <c r="AB31" s="80"/>
    </row>
    <row r="32" spans="1:28" ht="15.75" customHeight="1" x14ac:dyDescent="0.35">
      <c r="A32" s="39"/>
      <c r="B32" s="39"/>
      <c r="C32" s="91" t="s">
        <v>27</v>
      </c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39"/>
      <c r="O32" s="39"/>
      <c r="P32" s="39"/>
      <c r="Q32" s="39"/>
      <c r="R32" s="94" t="str">
        <f>算出値!U51</f>
        <v>28～29</v>
      </c>
      <c r="S32" s="94"/>
      <c r="T32" s="94"/>
      <c r="U32" s="94"/>
      <c r="V32" s="92" t="str">
        <f>算出値!S33</f>
        <v>厳重警戒</v>
      </c>
      <c r="W32" s="92"/>
      <c r="X32" s="92"/>
      <c r="Y32" s="39"/>
      <c r="AB32" s="79">
        <f>算出値!Q33</f>
        <v>28.2</v>
      </c>
    </row>
    <row r="33" spans="1:28" ht="15.75" customHeight="1" x14ac:dyDescent="0.35">
      <c r="A33" s="39"/>
      <c r="B33" s="39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39"/>
      <c r="O33" s="39"/>
      <c r="P33" s="39"/>
      <c r="Q33" s="39"/>
      <c r="R33" s="94"/>
      <c r="S33" s="94"/>
      <c r="T33" s="94"/>
      <c r="U33" s="94"/>
      <c r="V33" s="92"/>
      <c r="W33" s="92"/>
      <c r="X33" s="92"/>
      <c r="Y33" s="39"/>
      <c r="AB33" s="79"/>
    </row>
    <row r="34" spans="1:28" ht="9" customHeight="1" x14ac:dyDescent="0.35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65"/>
      <c r="S34" s="65"/>
      <c r="T34" s="65"/>
      <c r="U34" s="65"/>
      <c r="V34" s="59"/>
      <c r="W34" s="59"/>
      <c r="X34" s="59"/>
      <c r="Y34" s="39"/>
      <c r="AB34" s="76"/>
    </row>
    <row r="35" spans="1:28" ht="22.5" customHeight="1" x14ac:dyDescent="0.35">
      <c r="A35" s="39"/>
      <c r="B35" s="39"/>
      <c r="C35" s="39"/>
      <c r="D35" s="39"/>
      <c r="E35" s="39"/>
      <c r="F35" s="39"/>
      <c r="G35" s="39"/>
      <c r="H35" s="39"/>
      <c r="I35" s="39"/>
      <c r="J35" s="39" t="s">
        <v>28</v>
      </c>
      <c r="K35" s="39"/>
      <c r="L35" s="39"/>
      <c r="M35" s="39"/>
      <c r="N35" s="39"/>
      <c r="O35" s="39"/>
      <c r="P35" s="39"/>
      <c r="Q35" s="39"/>
      <c r="R35" s="93" t="str">
        <f>算出値!U52</f>
        <v>28～29</v>
      </c>
      <c r="S35" s="93"/>
      <c r="T35" s="93"/>
      <c r="U35" s="93"/>
      <c r="V35" s="56"/>
      <c r="W35" s="62" t="str">
        <f>算出値!S34</f>
        <v>厳重警戒</v>
      </c>
      <c r="X35" s="82"/>
      <c r="Y35" s="39"/>
      <c r="AB35" s="79">
        <f>算出値!Q34</f>
        <v>28.9</v>
      </c>
    </row>
    <row r="36" spans="1:28" s="81" customFormat="1" ht="11.25" customHeight="1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 t="s">
        <v>77</v>
      </c>
      <c r="K36" s="54"/>
      <c r="L36" s="54"/>
      <c r="M36" s="54"/>
      <c r="N36" s="54"/>
      <c r="O36" s="54"/>
      <c r="P36" s="54"/>
      <c r="Q36" s="54"/>
      <c r="R36" s="66"/>
      <c r="S36" s="66"/>
      <c r="T36" s="66"/>
      <c r="U36" s="66"/>
      <c r="V36" s="63"/>
      <c r="W36" s="62"/>
      <c r="X36" s="63"/>
      <c r="Y36" s="54"/>
      <c r="AB36" s="76"/>
    </row>
    <row r="37" spans="1:28" ht="22.5" customHeight="1" x14ac:dyDescent="0.35">
      <c r="A37" s="39"/>
      <c r="B37" s="39"/>
      <c r="C37" s="39"/>
      <c r="D37" s="39"/>
      <c r="E37" s="39"/>
      <c r="F37" s="39"/>
      <c r="G37" s="39"/>
      <c r="H37" s="39"/>
      <c r="I37" s="39"/>
      <c r="J37" s="39" t="s">
        <v>74</v>
      </c>
      <c r="K37" s="39"/>
      <c r="L37" s="39"/>
      <c r="M37" s="39"/>
      <c r="N37" s="39"/>
      <c r="O37" s="39"/>
      <c r="P37" s="39"/>
      <c r="Q37" s="39"/>
      <c r="R37" s="93" t="str">
        <f>算出値!U53</f>
        <v>28～29</v>
      </c>
      <c r="S37" s="93"/>
      <c r="T37" s="93"/>
      <c r="U37" s="93"/>
      <c r="V37" s="56"/>
      <c r="W37" s="62" t="str">
        <f>算出値!S35</f>
        <v>厳重警戒</v>
      </c>
      <c r="X37" s="82"/>
      <c r="Y37" s="39"/>
      <c r="AB37" s="79">
        <f>算出値!Q35</f>
        <v>28.2</v>
      </c>
    </row>
    <row r="38" spans="1:28" s="81" customFormat="1" ht="11.25" customHeight="1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 t="s">
        <v>75</v>
      </c>
      <c r="K38" s="54"/>
      <c r="L38" s="54"/>
      <c r="M38" s="54"/>
      <c r="N38" s="54"/>
      <c r="O38" s="54"/>
      <c r="P38" s="54"/>
      <c r="Q38" s="54"/>
      <c r="R38" s="66"/>
      <c r="S38" s="66"/>
      <c r="T38" s="66"/>
      <c r="U38" s="66"/>
      <c r="V38" s="63"/>
      <c r="W38" s="62"/>
      <c r="X38" s="63"/>
      <c r="Y38" s="54"/>
      <c r="AB38" s="75"/>
    </row>
    <row r="39" spans="1:28" ht="22.5" customHeight="1" x14ac:dyDescent="0.35">
      <c r="A39" s="39"/>
      <c r="B39" s="39"/>
      <c r="C39" s="39"/>
      <c r="D39" s="39"/>
      <c r="E39" s="39"/>
      <c r="F39" s="39"/>
      <c r="G39" s="39"/>
      <c r="H39" s="39"/>
      <c r="I39" s="39"/>
      <c r="J39" s="39" t="s">
        <v>30</v>
      </c>
      <c r="K39" s="39"/>
      <c r="L39" s="39"/>
      <c r="M39" s="39"/>
      <c r="N39" s="39"/>
      <c r="O39" s="39"/>
      <c r="P39" s="39"/>
      <c r="Q39" s="39"/>
      <c r="R39" s="93" t="str">
        <f>算出値!U54</f>
        <v>27～28</v>
      </c>
      <c r="S39" s="93"/>
      <c r="T39" s="93"/>
      <c r="U39" s="93"/>
      <c r="V39" s="56"/>
      <c r="W39" s="62" t="str">
        <f>算出値!S36</f>
        <v>警戒</v>
      </c>
      <c r="X39" s="82"/>
      <c r="Y39" s="39"/>
      <c r="AB39" s="79">
        <f>算出値!Q36</f>
        <v>27.8</v>
      </c>
    </row>
    <row r="40" spans="1:28" ht="14.25" customHeight="1" x14ac:dyDescent="0.35">
      <c r="A40" s="39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60"/>
      <c r="W40" s="60"/>
      <c r="X40" s="60"/>
      <c r="Y40" s="39"/>
    </row>
    <row r="41" spans="1:28" ht="17.25" customHeight="1" x14ac:dyDescent="0.35">
      <c r="A41" s="39"/>
      <c r="B41" s="90" t="s">
        <v>79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61"/>
      <c r="Y41" s="39"/>
    </row>
    <row r="42" spans="1:28" ht="17.25" customHeight="1" x14ac:dyDescent="0.35">
      <c r="A42" s="39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61"/>
      <c r="Y42" s="39"/>
    </row>
    <row r="43" spans="1:28" ht="17.25" customHeight="1" x14ac:dyDescent="0.35">
      <c r="A43" s="39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61"/>
      <c r="Y43" s="39"/>
    </row>
    <row r="44" spans="1:28" ht="17.25" customHeight="1" x14ac:dyDescent="0.35">
      <c r="A44" s="39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61"/>
      <c r="Y44" s="39"/>
    </row>
    <row r="45" spans="1:28" ht="10.5" customHeight="1" x14ac:dyDescent="0.35">
      <c r="A45" s="39"/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61"/>
      <c r="Y45" s="39"/>
    </row>
    <row r="46" spans="1:28" ht="3.75" customHeight="1" x14ac:dyDescent="0.35">
      <c r="A46" s="87"/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</row>
    <row r="47" spans="1:28" s="113" customFormat="1" ht="14.25" customHeight="1" x14ac:dyDescent="0.25">
      <c r="A47" s="112"/>
      <c r="B47" s="117" t="s">
        <v>80</v>
      </c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2"/>
      <c r="Y47" s="112"/>
      <c r="AB47" s="114"/>
    </row>
    <row r="48" spans="1:28" s="113" customFormat="1" ht="14.25" customHeight="1" thickBot="1" x14ac:dyDescent="0.3">
      <c r="A48" s="115"/>
      <c r="B48" s="117"/>
      <c r="C48" s="117"/>
      <c r="D48" s="117"/>
      <c r="E48" s="117"/>
      <c r="F48" s="117"/>
      <c r="G48" s="117"/>
      <c r="H48" s="117"/>
      <c r="I48" s="117"/>
      <c r="J48" s="117"/>
      <c r="K48" s="117"/>
      <c r="L48" s="117"/>
      <c r="M48" s="117"/>
      <c r="N48" s="117"/>
      <c r="O48" s="117"/>
      <c r="P48" s="117"/>
      <c r="Q48" s="117"/>
      <c r="R48" s="117"/>
      <c r="S48" s="117"/>
      <c r="T48" s="117"/>
      <c r="U48" s="117"/>
      <c r="V48" s="117"/>
      <c r="W48" s="117"/>
      <c r="X48" s="116"/>
      <c r="Y48" s="115"/>
      <c r="AB48" s="114"/>
    </row>
    <row r="49" spans="1:28" ht="19.5" customHeight="1" x14ac:dyDescent="0.35">
      <c r="A49" s="39"/>
      <c r="B49" s="118" t="s">
        <v>87</v>
      </c>
      <c r="C49" s="119"/>
      <c r="D49" s="119"/>
      <c r="E49" s="120" t="s">
        <v>95</v>
      </c>
      <c r="F49" s="121"/>
      <c r="G49" s="121"/>
      <c r="H49" s="122"/>
      <c r="I49" s="119" t="s">
        <v>81</v>
      </c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23"/>
      <c r="X49" s="56"/>
      <c r="Y49" s="39"/>
    </row>
    <row r="50" spans="1:28" ht="19.5" customHeight="1" x14ac:dyDescent="0.35">
      <c r="A50" s="39"/>
      <c r="B50" s="124"/>
      <c r="C50" s="125"/>
      <c r="D50" s="125"/>
      <c r="E50" s="126"/>
      <c r="F50" s="127"/>
      <c r="G50" s="127"/>
      <c r="H50" s="128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9"/>
      <c r="X50" s="56"/>
      <c r="Y50" s="39"/>
    </row>
    <row r="51" spans="1:28" ht="25.5" customHeight="1" x14ac:dyDescent="0.35">
      <c r="A51" s="39"/>
      <c r="B51" s="143" t="s">
        <v>82</v>
      </c>
      <c r="C51" s="144"/>
      <c r="D51" s="144"/>
      <c r="E51" s="155" t="s">
        <v>83</v>
      </c>
      <c r="F51" s="155"/>
      <c r="G51" s="155"/>
      <c r="H51" s="155"/>
      <c r="I51" s="136" t="s">
        <v>84</v>
      </c>
      <c r="J51" s="136"/>
      <c r="K51" s="136"/>
      <c r="L51" s="136"/>
      <c r="M51" s="136"/>
      <c r="N51" s="130" t="s">
        <v>90</v>
      </c>
      <c r="O51" s="130"/>
      <c r="P51" s="130"/>
      <c r="Q51" s="130"/>
      <c r="R51" s="130"/>
      <c r="S51" s="130"/>
      <c r="T51" s="130"/>
      <c r="U51" s="130"/>
      <c r="V51" s="130"/>
      <c r="W51" s="131"/>
      <c r="X51" s="56"/>
      <c r="Y51" s="39"/>
    </row>
    <row r="52" spans="1:28" ht="25.5" customHeight="1" x14ac:dyDescent="0.35">
      <c r="A52" s="39"/>
      <c r="B52" s="143"/>
      <c r="C52" s="144"/>
      <c r="D52" s="144"/>
      <c r="E52" s="155"/>
      <c r="F52" s="155"/>
      <c r="G52" s="155"/>
      <c r="H52" s="155"/>
      <c r="I52" s="136"/>
      <c r="J52" s="136"/>
      <c r="K52" s="136"/>
      <c r="L52" s="136"/>
      <c r="M52" s="136"/>
      <c r="N52" s="130"/>
      <c r="O52" s="130"/>
      <c r="P52" s="130"/>
      <c r="Q52" s="130"/>
      <c r="R52" s="130"/>
      <c r="S52" s="130"/>
      <c r="T52" s="130"/>
      <c r="U52" s="130"/>
      <c r="V52" s="130"/>
      <c r="W52" s="131"/>
      <c r="X52" s="56"/>
      <c r="Y52" s="39"/>
    </row>
    <row r="53" spans="1:28" ht="25.5" customHeight="1" x14ac:dyDescent="0.35">
      <c r="A53" s="39"/>
      <c r="B53" s="143" t="s">
        <v>88</v>
      </c>
      <c r="C53" s="144"/>
      <c r="D53" s="144"/>
      <c r="E53" s="156" t="s">
        <v>89</v>
      </c>
      <c r="F53" s="156"/>
      <c r="G53" s="156"/>
      <c r="H53" s="156"/>
      <c r="I53" s="137" t="s">
        <v>104</v>
      </c>
      <c r="J53" s="137"/>
      <c r="K53" s="137"/>
      <c r="L53" s="137"/>
      <c r="M53" s="137"/>
      <c r="N53" s="130" t="s">
        <v>99</v>
      </c>
      <c r="O53" s="130"/>
      <c r="P53" s="130"/>
      <c r="Q53" s="130"/>
      <c r="R53" s="130"/>
      <c r="S53" s="130"/>
      <c r="T53" s="130"/>
      <c r="U53" s="130"/>
      <c r="V53" s="130"/>
      <c r="W53" s="131"/>
      <c r="X53" s="56"/>
      <c r="Y53" s="39"/>
    </row>
    <row r="54" spans="1:28" ht="25.5" customHeight="1" x14ac:dyDescent="0.35">
      <c r="A54" s="39"/>
      <c r="B54" s="143"/>
      <c r="C54" s="144"/>
      <c r="D54" s="144"/>
      <c r="E54" s="156"/>
      <c r="F54" s="156"/>
      <c r="G54" s="156"/>
      <c r="H54" s="156"/>
      <c r="I54" s="137"/>
      <c r="J54" s="137"/>
      <c r="K54" s="137"/>
      <c r="L54" s="137"/>
      <c r="M54" s="137"/>
      <c r="N54" s="130"/>
      <c r="O54" s="130"/>
      <c r="P54" s="130"/>
      <c r="Q54" s="130"/>
      <c r="R54" s="130"/>
      <c r="S54" s="130"/>
      <c r="T54" s="130"/>
      <c r="U54" s="130"/>
      <c r="V54" s="130"/>
      <c r="W54" s="131"/>
      <c r="X54" s="56"/>
      <c r="Y54" s="39"/>
    </row>
    <row r="55" spans="1:28" ht="25.5" customHeight="1" x14ac:dyDescent="0.35">
      <c r="A55" s="39"/>
      <c r="B55" s="143"/>
      <c r="C55" s="144"/>
      <c r="D55" s="144"/>
      <c r="E55" s="156"/>
      <c r="F55" s="156"/>
      <c r="G55" s="156"/>
      <c r="H55" s="156"/>
      <c r="I55" s="137"/>
      <c r="J55" s="137"/>
      <c r="K55" s="137"/>
      <c r="L55" s="137"/>
      <c r="M55" s="137"/>
      <c r="N55" s="130"/>
      <c r="O55" s="130"/>
      <c r="P55" s="130"/>
      <c r="Q55" s="130"/>
      <c r="R55" s="130"/>
      <c r="S55" s="130"/>
      <c r="T55" s="130"/>
      <c r="U55" s="130"/>
      <c r="V55" s="130"/>
      <c r="W55" s="131"/>
      <c r="X55" s="56"/>
      <c r="Y55" s="39"/>
    </row>
    <row r="56" spans="1:28" ht="25.5" customHeight="1" x14ac:dyDescent="0.35">
      <c r="A56" s="39"/>
      <c r="B56" s="145" t="s">
        <v>91</v>
      </c>
      <c r="C56" s="146"/>
      <c r="D56" s="147"/>
      <c r="E56" s="157" t="s">
        <v>93</v>
      </c>
      <c r="F56" s="158"/>
      <c r="G56" s="158"/>
      <c r="H56" s="159"/>
      <c r="I56" s="138" t="s">
        <v>105</v>
      </c>
      <c r="J56" s="138"/>
      <c r="K56" s="138"/>
      <c r="L56" s="138"/>
      <c r="M56" s="138"/>
      <c r="N56" s="130" t="s">
        <v>96</v>
      </c>
      <c r="O56" s="130"/>
      <c r="P56" s="130"/>
      <c r="Q56" s="130"/>
      <c r="R56" s="130"/>
      <c r="S56" s="130"/>
      <c r="T56" s="130"/>
      <c r="U56" s="130"/>
      <c r="V56" s="130"/>
      <c r="W56" s="131"/>
      <c r="X56" s="56"/>
      <c r="Y56" s="39"/>
    </row>
    <row r="57" spans="1:28" ht="25.5" customHeight="1" x14ac:dyDescent="0.35">
      <c r="A57" s="39"/>
      <c r="B57" s="148"/>
      <c r="C57" s="149"/>
      <c r="D57" s="150"/>
      <c r="E57" s="160"/>
      <c r="F57" s="161"/>
      <c r="G57" s="161"/>
      <c r="H57" s="162"/>
      <c r="I57" s="138"/>
      <c r="J57" s="138"/>
      <c r="K57" s="138"/>
      <c r="L57" s="138"/>
      <c r="M57" s="138"/>
      <c r="N57" s="130"/>
      <c r="O57" s="130"/>
      <c r="P57" s="130"/>
      <c r="Q57" s="130"/>
      <c r="R57" s="130"/>
      <c r="S57" s="130"/>
      <c r="T57" s="130"/>
      <c r="U57" s="130"/>
      <c r="V57" s="130"/>
      <c r="W57" s="131"/>
      <c r="X57" s="56"/>
      <c r="Y57" s="39"/>
    </row>
    <row r="58" spans="1:28" ht="25.5" customHeight="1" x14ac:dyDescent="0.35">
      <c r="A58" s="39"/>
      <c r="B58" s="145" t="s">
        <v>92</v>
      </c>
      <c r="C58" s="146"/>
      <c r="D58" s="147"/>
      <c r="E58" s="163" t="s">
        <v>94</v>
      </c>
      <c r="F58" s="164"/>
      <c r="G58" s="164"/>
      <c r="H58" s="165"/>
      <c r="I58" s="139" t="s">
        <v>106</v>
      </c>
      <c r="J58" s="139"/>
      <c r="K58" s="139"/>
      <c r="L58" s="139"/>
      <c r="M58" s="139"/>
      <c r="N58" s="130" t="s">
        <v>97</v>
      </c>
      <c r="O58" s="130"/>
      <c r="P58" s="130"/>
      <c r="Q58" s="130"/>
      <c r="R58" s="130"/>
      <c r="S58" s="130"/>
      <c r="T58" s="130"/>
      <c r="U58" s="130"/>
      <c r="V58" s="130"/>
      <c r="W58" s="131"/>
      <c r="X58" s="56"/>
      <c r="Y58" s="39"/>
    </row>
    <row r="59" spans="1:28" ht="25.5" customHeight="1" x14ac:dyDescent="0.35">
      <c r="A59" s="39"/>
      <c r="B59" s="148"/>
      <c r="C59" s="149"/>
      <c r="D59" s="150"/>
      <c r="E59" s="166"/>
      <c r="F59" s="167"/>
      <c r="G59" s="167"/>
      <c r="H59" s="168"/>
      <c r="I59" s="139"/>
      <c r="J59" s="139"/>
      <c r="K59" s="139"/>
      <c r="L59" s="139"/>
      <c r="M59" s="139"/>
      <c r="N59" s="130"/>
      <c r="O59" s="130"/>
      <c r="P59" s="130"/>
      <c r="Q59" s="130"/>
      <c r="R59" s="130"/>
      <c r="S59" s="130"/>
      <c r="T59" s="130"/>
      <c r="U59" s="130"/>
      <c r="V59" s="130"/>
      <c r="W59" s="131"/>
      <c r="X59" s="56"/>
      <c r="Y59" s="39"/>
    </row>
    <row r="60" spans="1:28" ht="25.5" customHeight="1" x14ac:dyDescent="0.35">
      <c r="A60" s="39"/>
      <c r="B60" s="143" t="s">
        <v>85</v>
      </c>
      <c r="C60" s="144"/>
      <c r="D60" s="144"/>
      <c r="E60" s="169" t="s">
        <v>86</v>
      </c>
      <c r="F60" s="169"/>
      <c r="G60" s="169"/>
      <c r="H60" s="169"/>
      <c r="I60" s="140" t="s">
        <v>107</v>
      </c>
      <c r="J60" s="140"/>
      <c r="K60" s="140"/>
      <c r="L60" s="140"/>
      <c r="M60" s="140"/>
      <c r="N60" s="130" t="s">
        <v>108</v>
      </c>
      <c r="O60" s="130"/>
      <c r="P60" s="130"/>
      <c r="Q60" s="130"/>
      <c r="R60" s="130"/>
      <c r="S60" s="130"/>
      <c r="T60" s="130"/>
      <c r="U60" s="130"/>
      <c r="V60" s="130"/>
      <c r="W60" s="131"/>
      <c r="X60" s="56"/>
      <c r="Y60" s="39"/>
    </row>
    <row r="61" spans="1:28" ht="19.5" customHeight="1" x14ac:dyDescent="0.35">
      <c r="A61" s="39"/>
      <c r="B61" s="151"/>
      <c r="C61" s="152"/>
      <c r="D61" s="152"/>
      <c r="E61" s="170"/>
      <c r="F61" s="170"/>
      <c r="G61" s="170"/>
      <c r="H61" s="170"/>
      <c r="I61" s="141"/>
      <c r="J61" s="141"/>
      <c r="K61" s="141"/>
      <c r="L61" s="141"/>
      <c r="M61" s="141"/>
      <c r="N61" s="132"/>
      <c r="O61" s="132"/>
      <c r="P61" s="132"/>
      <c r="Q61" s="132"/>
      <c r="R61" s="132"/>
      <c r="S61" s="132"/>
      <c r="T61" s="132"/>
      <c r="U61" s="132"/>
      <c r="V61" s="132"/>
      <c r="W61" s="133"/>
      <c r="X61" s="56"/>
      <c r="Y61" s="39"/>
    </row>
    <row r="62" spans="1:28" ht="25.5" customHeight="1" thickBot="1" x14ac:dyDescent="0.4">
      <c r="A62" s="39"/>
      <c r="B62" s="153"/>
      <c r="C62" s="154"/>
      <c r="D62" s="154"/>
      <c r="E62" s="171"/>
      <c r="F62" s="171"/>
      <c r="G62" s="171"/>
      <c r="H62" s="171"/>
      <c r="I62" s="142"/>
      <c r="J62" s="142"/>
      <c r="K62" s="142"/>
      <c r="L62" s="142"/>
      <c r="M62" s="142"/>
      <c r="N62" s="134"/>
      <c r="O62" s="134"/>
      <c r="P62" s="134"/>
      <c r="Q62" s="134"/>
      <c r="R62" s="134"/>
      <c r="S62" s="134"/>
      <c r="T62" s="134"/>
      <c r="U62" s="134"/>
      <c r="V62" s="134"/>
      <c r="W62" s="135"/>
      <c r="X62" s="56"/>
      <c r="Y62" s="39"/>
    </row>
    <row r="63" spans="1:28" s="84" customFormat="1" ht="14.25" customHeight="1" x14ac:dyDescent="0.35">
      <c r="A63" s="85"/>
      <c r="B63" s="85" t="s">
        <v>98</v>
      </c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6"/>
      <c r="W63" s="86"/>
      <c r="X63" s="86"/>
      <c r="Y63" s="85"/>
      <c r="AB63" s="89"/>
    </row>
    <row r="64" spans="1:28" s="84" customFormat="1" ht="14.25" customHeight="1" x14ac:dyDescent="0.35">
      <c r="A64" s="85"/>
      <c r="B64" s="85" t="s">
        <v>102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6"/>
      <c r="W64" s="86"/>
      <c r="X64" s="86"/>
      <c r="Y64" s="85"/>
      <c r="AB64" s="89"/>
    </row>
    <row r="65" spans="1:28" s="84" customFormat="1" ht="14.25" customHeight="1" x14ac:dyDescent="0.35">
      <c r="A65" s="85"/>
      <c r="B65" s="85" t="s">
        <v>100</v>
      </c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6"/>
      <c r="W65" s="86"/>
      <c r="X65" s="86"/>
      <c r="Y65" s="85"/>
      <c r="AB65" s="89"/>
    </row>
    <row r="66" spans="1:28" s="84" customFormat="1" ht="14.25" customHeight="1" x14ac:dyDescent="0.35">
      <c r="A66" s="85"/>
      <c r="B66" s="85" t="s">
        <v>101</v>
      </c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6"/>
      <c r="W66" s="86"/>
      <c r="X66" s="86"/>
      <c r="Y66" s="85"/>
      <c r="AB66" s="89"/>
    </row>
    <row r="67" spans="1:28" ht="14.25" customHeight="1" x14ac:dyDescent="0.35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56"/>
      <c r="W67" s="56"/>
      <c r="X67" s="56"/>
      <c r="Y67" s="39"/>
    </row>
    <row r="68" spans="1:28" ht="14.25" customHeight="1" x14ac:dyDescent="0.35">
      <c r="A68" s="39"/>
      <c r="B68" s="39" t="s">
        <v>103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56"/>
      <c r="W68" s="56"/>
      <c r="X68" s="56"/>
      <c r="Y68" s="39"/>
    </row>
  </sheetData>
  <sheetProtection algorithmName="SHA-512" hashValue="SlR5C/EjlC5JcdK/w1HIwVpC6A+FK2/aoVGpZ2CuBLV+HzaTuPvcLaWrT/miPdEJtmvLqYE521cQ6ywH9EurPA==" saltValue="RNpHueNzpkGCgSWhDygpXw==" spinCount="100000" sheet="1" objects="1" scenarios="1"/>
  <protectedRanges>
    <protectedRange sqref="S23" name="範囲5"/>
    <protectedRange sqref="S18" name="範囲4"/>
    <protectedRange sqref="S21" name="範囲3"/>
    <protectedRange sqref="E8" name="範囲2"/>
    <protectedRange sqref="E6:H7" name="範囲1"/>
  </protectedRanges>
  <customSheetViews>
    <customSheetView guid="{C5217E5F-3FDF-4B75-B6FA-772059964ED3}" showPageBreaks="1" printArea="1" hiddenRows="1" hiddenColumns="1" topLeftCell="A2">
      <selection activeCell="AA9" sqref="AA9"/>
      <pageMargins left="0.51181102362204722" right="0.31496062992125984" top="0.74803149606299213" bottom="0.74803149606299213" header="0.31496062992125984" footer="0.31496062992125984"/>
      <pageSetup paperSize="9" orientation="portrait" r:id="rId1"/>
    </customSheetView>
  </customSheetViews>
  <mergeCells count="51">
    <mergeCell ref="S23:T23"/>
    <mergeCell ref="S21:T21"/>
    <mergeCell ref="B4:B5"/>
    <mergeCell ref="B6:D7"/>
    <mergeCell ref="E6:H7"/>
    <mergeCell ref="I6:J7"/>
    <mergeCell ref="B8:D9"/>
    <mergeCell ref="E8:H9"/>
    <mergeCell ref="I8:J9"/>
    <mergeCell ref="C11:K12"/>
    <mergeCell ref="C15:K16"/>
    <mergeCell ref="A18:B18"/>
    <mergeCell ref="S18:T18"/>
    <mergeCell ref="A20:B20"/>
    <mergeCell ref="R26:U26"/>
    <mergeCell ref="V26:X26"/>
    <mergeCell ref="C27:M28"/>
    <mergeCell ref="V27:X28"/>
    <mergeCell ref="R27:U28"/>
    <mergeCell ref="R30:U30"/>
    <mergeCell ref="R32:U33"/>
    <mergeCell ref="R35:U35"/>
    <mergeCell ref="R37:U37"/>
    <mergeCell ref="R39:U39"/>
    <mergeCell ref="B60:D62"/>
    <mergeCell ref="E51:H52"/>
    <mergeCell ref="B47:W48"/>
    <mergeCell ref="B41:W44"/>
    <mergeCell ref="C32:M33"/>
    <mergeCell ref="V32:X33"/>
    <mergeCell ref="E60:H62"/>
    <mergeCell ref="I49:W50"/>
    <mergeCell ref="N51:W52"/>
    <mergeCell ref="I51:M52"/>
    <mergeCell ref="I53:M55"/>
    <mergeCell ref="I56:M57"/>
    <mergeCell ref="I58:M59"/>
    <mergeCell ref="I60:M62"/>
    <mergeCell ref="N53:W55"/>
    <mergeCell ref="N56:W57"/>
    <mergeCell ref="N58:W59"/>
    <mergeCell ref="N60:W62"/>
    <mergeCell ref="E53:H55"/>
    <mergeCell ref="B56:D57"/>
    <mergeCell ref="B58:D59"/>
    <mergeCell ref="E56:H57"/>
    <mergeCell ref="E58:H59"/>
    <mergeCell ref="E49:H50"/>
    <mergeCell ref="B49:D50"/>
    <mergeCell ref="B51:D52"/>
    <mergeCell ref="B53:D55"/>
  </mergeCells>
  <phoneticPr fontId="2"/>
  <conditionalFormatting sqref="V27:X28">
    <cfRule type="expression" dxfId="14" priority="31">
      <formula>$AB$27&gt;=31</formula>
    </cfRule>
    <cfRule type="expression" dxfId="13" priority="32">
      <formula>$AB$27&gt;=28</formula>
    </cfRule>
    <cfRule type="expression" dxfId="12" priority="33">
      <formula>$AB$27&gt;=25</formula>
    </cfRule>
    <cfRule type="expression" dxfId="11" priority="34">
      <formula>$AB$27&gt;=21</formula>
    </cfRule>
    <cfRule type="expression" dxfId="10" priority="35">
      <formula>$AB$27&lt;21</formula>
    </cfRule>
  </conditionalFormatting>
  <conditionalFormatting sqref="V32:X33">
    <cfRule type="expression" dxfId="9" priority="36">
      <formula>$AB$32&gt;=31</formula>
    </cfRule>
    <cfRule type="expression" dxfId="8" priority="37">
      <formula>$AB$32&gt;=28</formula>
    </cfRule>
    <cfRule type="expression" dxfId="7" priority="38">
      <formula>$AB$32&gt;=25</formula>
    </cfRule>
    <cfRule type="expression" dxfId="6" priority="39">
      <formula>$AB$32&gt;=21</formula>
    </cfRule>
    <cfRule type="expression" dxfId="5" priority="40">
      <formula>$AB$32&lt;21</formula>
    </cfRule>
  </conditionalFormatting>
  <conditionalFormatting sqref="W30 W35 W37 W39">
    <cfRule type="expression" dxfId="4" priority="41">
      <formula>$AB30&gt;=31</formula>
    </cfRule>
    <cfRule type="expression" dxfId="3" priority="42">
      <formula>$AB30&gt;=28</formula>
    </cfRule>
    <cfRule type="expression" dxfId="2" priority="43">
      <formula>$AB30&gt;=25</formula>
    </cfRule>
    <cfRule type="expression" dxfId="1" priority="44">
      <formula>$AB30&gt;=21</formula>
    </cfRule>
    <cfRule type="expression" dxfId="0" priority="45">
      <formula>$AB30&lt;21</formula>
    </cfRule>
  </conditionalFormatting>
  <hyperlinks>
    <hyperlink ref="C14" r:id="rId2" location="0" xr:uid="{A2C847A8-6F96-463F-A76F-24F54174CD49}"/>
    <hyperlink ref="M16" r:id="rId3" display="https://www.wbgt.env.go.jp/" xr:uid="{62A510B6-4089-4DD8-823F-6AAF4F678CAD}"/>
  </hyperlinks>
  <pageMargins left="0.51181102362204722" right="0.31496062992125984" top="0.74803149606299213" bottom="0.74803149606299213" header="0.31496062992125984" footer="0.31496062992125984"/>
  <pageSetup paperSize="9" orientation="portrait" r:id="rId4"/>
  <drawing r:id="rId5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E88EEF4-ADBF-47AB-B98E-F070C7667C67}">
          <x14:formula1>
            <xm:f>リスト!$D$2:$D$4</xm:f>
          </x14:formula1>
          <xm:sqref>S23:T23</xm:sqref>
        </x14:dataValidation>
        <x14:dataValidation type="list" allowBlank="1" showInputMessage="1" showErrorMessage="1" xr:uid="{C6EA75E0-1F3A-45D7-933B-9790EAC26CE7}">
          <x14:formula1>
            <xm:f>リスト!$C$2:$C$4</xm:f>
          </x14:formula1>
          <xm:sqref>S18:T18</xm:sqref>
        </x14:dataValidation>
        <x14:dataValidation type="list" allowBlank="1" showInputMessage="1" showErrorMessage="1" xr:uid="{0BDBD1BC-4F06-4C80-9C14-1FE61F53492D}">
          <x14:formula1>
            <xm:f>リスト!$B$2:$B$3</xm:f>
          </x14:formula1>
          <xm:sqref>S21:T21</xm:sqref>
        </x14:dataValidation>
        <x14:dataValidation type="list" allowBlank="1" showInputMessage="1" showErrorMessage="1" xr:uid="{58992756-810A-4F72-83CC-2776D1B97D34}">
          <x14:formula1>
            <xm:f>リスト!$A$2:$A$25</xm:f>
          </x14:formula1>
          <xm:sqref>E6:H7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EE857-4F16-420E-9180-695106AE86E4}">
  <sheetPr codeName="Sheet2"/>
  <dimension ref="A1:AN54"/>
  <sheetViews>
    <sheetView zoomScale="78" zoomScaleNormal="78" workbookViewId="0">
      <selection activeCell="AB15" sqref="AB15"/>
    </sheetView>
  </sheetViews>
  <sheetFormatPr defaultColWidth="6.33203125" defaultRowHeight="18" x14ac:dyDescent="0.55000000000000004"/>
  <cols>
    <col min="1" max="2" width="6.33203125" style="1"/>
    <col min="3" max="3" width="9.33203125" style="1" bestFit="1" customWidth="1"/>
    <col min="4" max="9" width="6.33203125" style="1"/>
    <col min="10" max="10" width="8.08203125" style="1" customWidth="1"/>
    <col min="11" max="18" width="6.33203125" style="1"/>
    <col min="19" max="19" width="9.08203125" style="1" bestFit="1" customWidth="1"/>
    <col min="20" max="29" width="6.33203125" style="1"/>
    <col min="30" max="39" width="6.5" style="1" bestFit="1" customWidth="1"/>
    <col min="40" max="40" width="8.25" style="1" bestFit="1" customWidth="1"/>
    <col min="41" max="16384" width="6.33203125" style="1"/>
  </cols>
  <sheetData>
    <row r="1" spans="1:40" x14ac:dyDescent="0.55000000000000004">
      <c r="A1" s="4" t="s">
        <v>31</v>
      </c>
      <c r="B1" s="4" t="s">
        <v>32</v>
      </c>
      <c r="C1" s="4">
        <v>24</v>
      </c>
      <c r="D1" s="4">
        <v>1</v>
      </c>
      <c r="E1" s="5">
        <v>2</v>
      </c>
      <c r="F1" s="4">
        <v>3</v>
      </c>
      <c r="G1" s="4">
        <v>4</v>
      </c>
      <c r="H1" s="4">
        <v>5</v>
      </c>
      <c r="I1" s="15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  <c r="P1" s="4">
        <v>13</v>
      </c>
      <c r="Q1" s="4">
        <v>14</v>
      </c>
      <c r="R1" s="4">
        <v>15</v>
      </c>
      <c r="S1" s="4">
        <v>16</v>
      </c>
      <c r="T1" s="4">
        <v>17</v>
      </c>
      <c r="U1" s="15">
        <v>18</v>
      </c>
      <c r="V1" s="4">
        <v>19</v>
      </c>
      <c r="W1" s="4">
        <v>20</v>
      </c>
      <c r="X1" s="4">
        <v>21</v>
      </c>
      <c r="Y1" s="4">
        <v>22</v>
      </c>
      <c r="Z1" s="4">
        <v>23</v>
      </c>
    </row>
    <row r="2" spans="1:40" x14ac:dyDescent="0.55000000000000004">
      <c r="A2" s="4" t="s">
        <v>33</v>
      </c>
      <c r="B2" s="4" t="s">
        <v>34</v>
      </c>
      <c r="C2" s="4">
        <v>0.8</v>
      </c>
      <c r="D2" s="4">
        <v>0.8</v>
      </c>
      <c r="E2" s="4">
        <v>0.8</v>
      </c>
      <c r="F2" s="4">
        <v>0.8</v>
      </c>
      <c r="G2" s="4">
        <v>0.8</v>
      </c>
      <c r="H2" s="4">
        <v>0.8</v>
      </c>
      <c r="I2" s="15">
        <f>ROUNDUP((H2+J2)/2,1)</f>
        <v>-0.2</v>
      </c>
      <c r="J2" s="4">
        <v>-1.2</v>
      </c>
      <c r="K2" s="4">
        <v>-2.1</v>
      </c>
      <c r="L2" s="4">
        <v>-2.6</v>
      </c>
      <c r="M2" s="4">
        <v>-2.7</v>
      </c>
      <c r="N2" s="4">
        <v>-2.1</v>
      </c>
      <c r="O2" s="4">
        <v>-1.8</v>
      </c>
      <c r="P2" s="4">
        <v>-1.3</v>
      </c>
      <c r="Q2" s="4">
        <v>-1.1000000000000001</v>
      </c>
      <c r="R2" s="4">
        <v>-0.4</v>
      </c>
      <c r="S2" s="4">
        <v>0.6</v>
      </c>
      <c r="T2" s="4">
        <v>1.2</v>
      </c>
      <c r="U2" s="15">
        <f>ROUNDUP((T2+V2)/2,1)</f>
        <v>1.7000000000000002</v>
      </c>
      <c r="V2" s="4">
        <v>2.1</v>
      </c>
      <c r="W2" s="4">
        <v>1.7</v>
      </c>
      <c r="X2" s="4">
        <v>1.8</v>
      </c>
      <c r="Y2" s="4">
        <v>0.8</v>
      </c>
      <c r="Z2" s="4">
        <v>0.8</v>
      </c>
      <c r="AA2" s="1" t="s">
        <v>67</v>
      </c>
    </row>
    <row r="3" spans="1:40" x14ac:dyDescent="0.55000000000000004">
      <c r="A3" s="4" t="s">
        <v>35</v>
      </c>
      <c r="B3" s="1" t="s">
        <v>34</v>
      </c>
      <c r="C3" s="4">
        <v>1.4</v>
      </c>
      <c r="D3" s="4">
        <v>1.4</v>
      </c>
      <c r="E3" s="4">
        <v>1.4</v>
      </c>
      <c r="F3" s="4">
        <v>1.4</v>
      </c>
      <c r="G3" s="4">
        <v>1.4</v>
      </c>
      <c r="H3" s="4">
        <v>1.4</v>
      </c>
      <c r="I3" s="15">
        <f t="shared" ref="I3:I9" si="0">ROUNDUP((H3+J3)/2,1)</f>
        <v>0.1</v>
      </c>
      <c r="J3" s="4">
        <v>-1.2</v>
      </c>
      <c r="K3" s="4">
        <v>-2.1</v>
      </c>
      <c r="L3" s="4">
        <v>-2.6</v>
      </c>
      <c r="M3" s="4">
        <v>-2.7</v>
      </c>
      <c r="N3" s="4">
        <v>-2.1</v>
      </c>
      <c r="O3" s="4">
        <v>-1.8</v>
      </c>
      <c r="P3" s="4">
        <v>-1.3</v>
      </c>
      <c r="Q3" s="4">
        <v>-1.1000000000000001</v>
      </c>
      <c r="R3" s="4">
        <v>-0.4</v>
      </c>
      <c r="S3" s="4">
        <v>0.6</v>
      </c>
      <c r="T3" s="4">
        <v>1.2</v>
      </c>
      <c r="U3" s="15">
        <f t="shared" ref="U3:U10" si="1">ROUNDUP((T3+V3)/2,1)</f>
        <v>1.7000000000000002</v>
      </c>
      <c r="V3" s="4">
        <v>2.1</v>
      </c>
      <c r="W3" s="4">
        <v>1.7</v>
      </c>
      <c r="X3" s="4">
        <v>1.8</v>
      </c>
      <c r="Y3" s="4">
        <v>1.4</v>
      </c>
      <c r="Z3" s="4">
        <v>1.4</v>
      </c>
    </row>
    <row r="4" spans="1:40" x14ac:dyDescent="0.55000000000000004">
      <c r="A4" s="4" t="s">
        <v>36</v>
      </c>
      <c r="B4" s="4" t="s">
        <v>34</v>
      </c>
      <c r="C4" s="6">
        <v>2</v>
      </c>
      <c r="D4" s="6">
        <v>2</v>
      </c>
      <c r="E4" s="6">
        <v>2</v>
      </c>
      <c r="F4" s="6">
        <v>2</v>
      </c>
      <c r="G4" s="6">
        <v>2</v>
      </c>
      <c r="H4" s="6">
        <v>2</v>
      </c>
      <c r="I4" s="15">
        <f t="shared" si="0"/>
        <v>2</v>
      </c>
      <c r="J4" s="4">
        <v>1.9</v>
      </c>
      <c r="K4" s="4">
        <v>-0.8</v>
      </c>
      <c r="L4" s="4">
        <v>-1.4</v>
      </c>
      <c r="M4" s="4">
        <v>-1.2</v>
      </c>
      <c r="N4" s="4">
        <v>-1.3</v>
      </c>
      <c r="O4" s="4">
        <v>-1.1000000000000001</v>
      </c>
      <c r="P4" s="4">
        <v>-1.6</v>
      </c>
      <c r="Q4" s="4">
        <v>-1.3</v>
      </c>
      <c r="R4" s="4">
        <v>-0.8</v>
      </c>
      <c r="S4" s="4">
        <v>0.2</v>
      </c>
      <c r="T4" s="4">
        <v>0.4</v>
      </c>
      <c r="U4" s="15">
        <f t="shared" si="1"/>
        <v>1.3</v>
      </c>
      <c r="V4" s="4">
        <v>2.1</v>
      </c>
      <c r="W4" s="4">
        <v>1.7</v>
      </c>
      <c r="X4" s="4">
        <v>1.8</v>
      </c>
      <c r="Y4" s="6">
        <v>2</v>
      </c>
      <c r="Z4" s="6">
        <v>2</v>
      </c>
    </row>
    <row r="5" spans="1:40" x14ac:dyDescent="0.55000000000000004">
      <c r="A5" s="4" t="s">
        <v>33</v>
      </c>
      <c r="B5" s="4" t="s">
        <v>37</v>
      </c>
      <c r="C5" s="4">
        <v>0.8</v>
      </c>
      <c r="D5" s="4">
        <v>0.8</v>
      </c>
      <c r="E5" s="4">
        <v>0.8</v>
      </c>
      <c r="F5" s="4">
        <v>0.8</v>
      </c>
      <c r="G5" s="4">
        <v>0.8</v>
      </c>
      <c r="H5" s="4">
        <v>0.8</v>
      </c>
      <c r="I5" s="15">
        <f t="shared" si="0"/>
        <v>0.1</v>
      </c>
      <c r="J5" s="4">
        <v>-0.7</v>
      </c>
      <c r="K5" s="4">
        <v>-1.5</v>
      </c>
      <c r="L5" s="4">
        <v>-2</v>
      </c>
      <c r="M5" s="4">
        <v>-1.9</v>
      </c>
      <c r="N5" s="4">
        <v>-1.6</v>
      </c>
      <c r="O5" s="4">
        <v>-1.3</v>
      </c>
      <c r="P5" s="4">
        <v>-1.1000000000000001</v>
      </c>
      <c r="Q5" s="4">
        <v>-0.7</v>
      </c>
      <c r="R5" s="4">
        <v>-0.2</v>
      </c>
      <c r="S5" s="4">
        <v>0.3</v>
      </c>
      <c r="T5" s="4">
        <v>1.5</v>
      </c>
      <c r="U5" s="15">
        <f t="shared" si="1"/>
        <v>1.8</v>
      </c>
      <c r="V5" s="4">
        <v>2.1</v>
      </c>
      <c r="W5" s="4">
        <v>1.7</v>
      </c>
      <c r="X5" s="4">
        <v>1.8</v>
      </c>
      <c r="Y5" s="4">
        <v>0.8</v>
      </c>
      <c r="Z5" s="4">
        <v>0.8</v>
      </c>
    </row>
    <row r="6" spans="1:40" x14ac:dyDescent="0.55000000000000004">
      <c r="A6" s="4" t="s">
        <v>35</v>
      </c>
      <c r="B6" s="7" t="s">
        <v>37</v>
      </c>
      <c r="C6" s="4">
        <v>1.4</v>
      </c>
      <c r="D6" s="4">
        <v>1.4</v>
      </c>
      <c r="E6" s="4">
        <v>1.4</v>
      </c>
      <c r="F6" s="4">
        <v>1.4</v>
      </c>
      <c r="G6" s="4">
        <v>1.4</v>
      </c>
      <c r="H6" s="4">
        <v>1.4</v>
      </c>
      <c r="I6" s="15">
        <f t="shared" si="0"/>
        <v>0.4</v>
      </c>
      <c r="J6" s="4">
        <v>-0.7</v>
      </c>
      <c r="K6" s="4">
        <v>-1.5</v>
      </c>
      <c r="L6" s="4">
        <v>-2</v>
      </c>
      <c r="M6" s="4">
        <v>-1.9</v>
      </c>
      <c r="N6" s="4">
        <v>-1.6</v>
      </c>
      <c r="O6" s="4">
        <v>-1.3</v>
      </c>
      <c r="P6" s="4">
        <v>-1.1000000000000001</v>
      </c>
      <c r="Q6" s="4">
        <v>-0.7</v>
      </c>
      <c r="R6" s="4">
        <v>-0.2</v>
      </c>
      <c r="S6" s="4">
        <v>0.3</v>
      </c>
      <c r="T6" s="4">
        <v>1.5</v>
      </c>
      <c r="U6" s="15">
        <f t="shared" si="1"/>
        <v>1.8</v>
      </c>
      <c r="V6" s="4">
        <v>2.1</v>
      </c>
      <c r="W6" s="4">
        <v>1.7</v>
      </c>
      <c r="X6" s="4">
        <v>1.8</v>
      </c>
      <c r="Y6" s="4">
        <v>1.4</v>
      </c>
      <c r="Z6" s="4">
        <v>1.4</v>
      </c>
    </row>
    <row r="7" spans="1:40" x14ac:dyDescent="0.55000000000000004">
      <c r="A7" s="4" t="s">
        <v>36</v>
      </c>
      <c r="B7" s="4" t="s">
        <v>37</v>
      </c>
      <c r="C7" s="6">
        <v>2</v>
      </c>
      <c r="D7" s="6">
        <v>2</v>
      </c>
      <c r="E7" s="6">
        <v>2</v>
      </c>
      <c r="F7" s="6">
        <v>2</v>
      </c>
      <c r="G7" s="6">
        <v>2</v>
      </c>
      <c r="H7" s="6">
        <v>2</v>
      </c>
      <c r="I7" s="15">
        <f t="shared" si="0"/>
        <v>1.3</v>
      </c>
      <c r="J7" s="4">
        <v>0.6</v>
      </c>
      <c r="K7" s="4">
        <v>0.2</v>
      </c>
      <c r="L7" s="4">
        <v>-0.9</v>
      </c>
      <c r="M7" s="4">
        <v>-1.9</v>
      </c>
      <c r="N7" s="4">
        <v>-2.7</v>
      </c>
      <c r="O7" s="4">
        <v>-1.6</v>
      </c>
      <c r="P7" s="4">
        <v>-1.8</v>
      </c>
      <c r="Q7" s="4">
        <v>-1.3</v>
      </c>
      <c r="R7" s="4">
        <v>-0.7</v>
      </c>
      <c r="S7" s="4">
        <v>0.1</v>
      </c>
      <c r="T7" s="4">
        <v>1</v>
      </c>
      <c r="U7" s="15">
        <f t="shared" si="1"/>
        <v>1.6</v>
      </c>
      <c r="V7" s="4">
        <v>2.1</v>
      </c>
      <c r="W7" s="4">
        <v>1.7</v>
      </c>
      <c r="X7" s="4">
        <v>1.8</v>
      </c>
      <c r="Y7" s="6">
        <v>2</v>
      </c>
      <c r="Z7" s="6">
        <v>2</v>
      </c>
      <c r="AE7" s="10"/>
    </row>
    <row r="8" spans="1:40" x14ac:dyDescent="0.55000000000000004">
      <c r="A8" s="4" t="s">
        <v>33</v>
      </c>
      <c r="B8" s="4" t="s">
        <v>38</v>
      </c>
      <c r="C8" s="4">
        <v>0.8</v>
      </c>
      <c r="D8" s="4">
        <v>0.8</v>
      </c>
      <c r="E8" s="4">
        <v>0.8</v>
      </c>
      <c r="F8" s="4">
        <v>0.8</v>
      </c>
      <c r="G8" s="4">
        <v>0.8</v>
      </c>
      <c r="H8" s="4">
        <v>0.8</v>
      </c>
      <c r="I8" s="15">
        <f t="shared" si="0"/>
        <v>1</v>
      </c>
      <c r="J8" s="4">
        <v>1.1000000000000001</v>
      </c>
      <c r="K8" s="4">
        <v>0.7</v>
      </c>
      <c r="L8" s="4">
        <v>-1.2</v>
      </c>
      <c r="M8" s="4">
        <v>0.1</v>
      </c>
      <c r="N8" s="4">
        <v>-0.4</v>
      </c>
      <c r="O8" s="4">
        <v>-0.2</v>
      </c>
      <c r="P8" s="4">
        <v>-0.5</v>
      </c>
      <c r="Q8" s="4">
        <v>0.3</v>
      </c>
      <c r="R8" s="4">
        <v>0.1</v>
      </c>
      <c r="S8" s="4">
        <v>0</v>
      </c>
      <c r="T8" s="4">
        <v>1.1000000000000001</v>
      </c>
      <c r="U8" s="15">
        <f t="shared" si="1"/>
        <v>1.6</v>
      </c>
      <c r="V8" s="4">
        <v>2.1</v>
      </c>
      <c r="W8" s="4">
        <v>1.7</v>
      </c>
      <c r="X8" s="4">
        <v>1.8</v>
      </c>
      <c r="Y8" s="4">
        <v>0.8</v>
      </c>
      <c r="Z8" s="4">
        <v>0.8</v>
      </c>
      <c r="AE8" s="10"/>
      <c r="AG8" s="4">
        <v>8</v>
      </c>
      <c r="AH8" s="4">
        <v>0.4</v>
      </c>
    </row>
    <row r="9" spans="1:40" x14ac:dyDescent="0.55000000000000004">
      <c r="A9" s="4" t="s">
        <v>35</v>
      </c>
      <c r="B9" s="7" t="s">
        <v>38</v>
      </c>
      <c r="C9" s="4">
        <v>1.4</v>
      </c>
      <c r="D9" s="4">
        <v>1.4</v>
      </c>
      <c r="E9" s="4">
        <v>1.4</v>
      </c>
      <c r="F9" s="4">
        <v>1.4</v>
      </c>
      <c r="G9" s="4">
        <v>1.4</v>
      </c>
      <c r="H9" s="4">
        <v>1.4</v>
      </c>
      <c r="I9" s="15">
        <f t="shared" si="0"/>
        <v>1.3</v>
      </c>
      <c r="J9" s="4">
        <v>1.1000000000000001</v>
      </c>
      <c r="K9" s="4">
        <v>0.7</v>
      </c>
      <c r="L9" s="4">
        <v>-1.2</v>
      </c>
      <c r="M9" s="4">
        <v>0.1</v>
      </c>
      <c r="N9" s="4">
        <v>-0.4</v>
      </c>
      <c r="O9" s="4">
        <v>-0.2</v>
      </c>
      <c r="P9" s="4">
        <v>-0.5</v>
      </c>
      <c r="Q9" s="4">
        <v>0.3</v>
      </c>
      <c r="R9" s="4">
        <v>0.1</v>
      </c>
      <c r="S9" s="4">
        <v>0</v>
      </c>
      <c r="T9" s="4">
        <v>1.1000000000000001</v>
      </c>
      <c r="U9" s="15">
        <f t="shared" si="1"/>
        <v>1.6</v>
      </c>
      <c r="V9" s="4">
        <v>2.1</v>
      </c>
      <c r="W9" s="4">
        <v>1.7</v>
      </c>
      <c r="X9" s="4">
        <v>1.8</v>
      </c>
      <c r="Y9" s="4">
        <v>1.4</v>
      </c>
      <c r="Z9" s="4">
        <v>1.4</v>
      </c>
      <c r="AE9" s="10"/>
      <c r="AG9" s="4">
        <v>9</v>
      </c>
      <c r="AH9" s="4">
        <v>0.5</v>
      </c>
    </row>
    <row r="10" spans="1:40" x14ac:dyDescent="0.55000000000000004">
      <c r="A10" s="4" t="s">
        <v>36</v>
      </c>
      <c r="B10" s="4" t="s">
        <v>38</v>
      </c>
      <c r="C10" s="6">
        <v>2</v>
      </c>
      <c r="D10" s="6">
        <v>2</v>
      </c>
      <c r="E10" s="6">
        <v>2</v>
      </c>
      <c r="F10" s="6">
        <v>2</v>
      </c>
      <c r="G10" s="6">
        <v>2</v>
      </c>
      <c r="H10" s="6">
        <v>2</v>
      </c>
      <c r="I10" s="15">
        <v>2.2000000000000002</v>
      </c>
      <c r="J10" s="15">
        <f t="shared" ref="J10" si="2">ROUNDUP((I10+K10)/2,1)</f>
        <v>1.8</v>
      </c>
      <c r="K10" s="4">
        <v>1.3</v>
      </c>
      <c r="L10" s="4">
        <v>1</v>
      </c>
      <c r="M10" s="4">
        <v>0.6</v>
      </c>
      <c r="N10" s="4">
        <v>0.1</v>
      </c>
      <c r="O10" s="4">
        <v>-1.2</v>
      </c>
      <c r="P10" s="4">
        <v>-0.7</v>
      </c>
      <c r="Q10" s="4">
        <v>-0.2</v>
      </c>
      <c r="R10" s="4">
        <v>-2.2000000000000002</v>
      </c>
      <c r="S10" s="4">
        <v>-0.2</v>
      </c>
      <c r="T10" s="4">
        <v>0.6</v>
      </c>
      <c r="U10" s="15">
        <f t="shared" si="1"/>
        <v>1.4000000000000001</v>
      </c>
      <c r="V10" s="4">
        <v>2.1</v>
      </c>
      <c r="W10" s="4">
        <v>1.7</v>
      </c>
      <c r="X10" s="4">
        <v>1.8</v>
      </c>
      <c r="Y10" s="6">
        <v>2</v>
      </c>
      <c r="Z10" s="6">
        <v>2</v>
      </c>
      <c r="AE10" s="10"/>
      <c r="AG10" s="4">
        <v>10</v>
      </c>
      <c r="AH10" s="4">
        <v>0.7</v>
      </c>
    </row>
    <row r="11" spans="1:40" x14ac:dyDescent="0.55000000000000004">
      <c r="AE11" s="10"/>
      <c r="AG11" s="4">
        <v>11</v>
      </c>
      <c r="AH11" s="4">
        <v>0.9</v>
      </c>
    </row>
    <row r="12" spans="1:40" x14ac:dyDescent="0.55000000000000004">
      <c r="A12" s="4"/>
      <c r="B12" s="4" t="s">
        <v>1</v>
      </c>
      <c r="C12" s="4">
        <v>24</v>
      </c>
      <c r="D12" s="4">
        <v>1</v>
      </c>
      <c r="E12" s="5">
        <v>2</v>
      </c>
      <c r="F12" s="4">
        <v>3</v>
      </c>
      <c r="G12" s="4">
        <v>4</v>
      </c>
      <c r="H12" s="4">
        <v>5</v>
      </c>
      <c r="I12" s="4">
        <v>6</v>
      </c>
      <c r="J12" s="4">
        <v>7</v>
      </c>
      <c r="K12" s="4">
        <v>8</v>
      </c>
      <c r="L12" s="4">
        <v>9</v>
      </c>
      <c r="M12" s="4">
        <v>10</v>
      </c>
      <c r="N12" s="4">
        <v>11</v>
      </c>
      <c r="O12" s="4">
        <v>12</v>
      </c>
      <c r="P12" s="4">
        <v>13</v>
      </c>
      <c r="Q12" s="4">
        <v>14</v>
      </c>
      <c r="R12" s="4">
        <v>15</v>
      </c>
      <c r="S12" s="4">
        <v>16</v>
      </c>
      <c r="T12" s="4">
        <v>17</v>
      </c>
      <c r="U12" s="4">
        <v>18</v>
      </c>
      <c r="V12" s="4">
        <v>19</v>
      </c>
      <c r="W12" s="4">
        <v>20</v>
      </c>
      <c r="X12" s="4">
        <v>21</v>
      </c>
      <c r="Y12" s="4">
        <v>22</v>
      </c>
      <c r="Z12" s="4">
        <v>23</v>
      </c>
      <c r="AE12" s="10"/>
      <c r="AG12" s="4">
        <v>12</v>
      </c>
      <c r="AH12" s="4">
        <v>1</v>
      </c>
    </row>
    <row r="13" spans="1:40" x14ac:dyDescent="0.55000000000000004">
      <c r="A13" s="4" t="s">
        <v>34</v>
      </c>
      <c r="B13" s="4" t="s">
        <v>39</v>
      </c>
      <c r="C13" s="4"/>
      <c r="D13" s="4"/>
      <c r="E13" s="4"/>
      <c r="F13" s="4"/>
      <c r="G13" s="4"/>
      <c r="H13" s="4"/>
      <c r="I13" s="4"/>
      <c r="J13" s="4"/>
      <c r="K13" s="8">
        <f>ROUND($N$24*K20,1)</f>
        <v>1.1000000000000001</v>
      </c>
      <c r="L13" s="8">
        <f t="shared" ref="L13:U13" si="3">ROUND($N$24*L20,1)</f>
        <v>1.4</v>
      </c>
      <c r="M13" s="8">
        <f t="shared" si="3"/>
        <v>1.9</v>
      </c>
      <c r="N13" s="8">
        <f t="shared" si="3"/>
        <v>2.4</v>
      </c>
      <c r="O13" s="8">
        <f t="shared" si="3"/>
        <v>2.7</v>
      </c>
      <c r="P13" s="8">
        <f t="shared" si="3"/>
        <v>2.7</v>
      </c>
      <c r="Q13" s="8">
        <f t="shared" si="3"/>
        <v>2.7</v>
      </c>
      <c r="R13" s="8">
        <f t="shared" si="3"/>
        <v>2.2000000000000002</v>
      </c>
      <c r="S13" s="8">
        <f t="shared" si="3"/>
        <v>1.6</v>
      </c>
      <c r="T13" s="8">
        <f t="shared" si="3"/>
        <v>1.1000000000000001</v>
      </c>
      <c r="U13" s="8">
        <f t="shared" si="3"/>
        <v>0.5</v>
      </c>
      <c r="V13" s="4"/>
      <c r="W13" s="4"/>
      <c r="X13" s="4"/>
      <c r="Y13" s="4"/>
      <c r="Z13" s="4"/>
      <c r="AE13" s="10"/>
      <c r="AG13" s="4">
        <v>13</v>
      </c>
      <c r="AH13" s="4">
        <v>1</v>
      </c>
    </row>
    <row r="14" spans="1:40" x14ac:dyDescent="0.55000000000000004">
      <c r="A14" s="4" t="s">
        <v>40</v>
      </c>
      <c r="B14" s="4" t="s">
        <v>41</v>
      </c>
      <c r="C14" s="9">
        <v>0.4</v>
      </c>
      <c r="D14" s="9">
        <v>0.4</v>
      </c>
      <c r="E14" s="9">
        <v>0.3</v>
      </c>
      <c r="F14" s="9">
        <v>0.3</v>
      </c>
      <c r="G14" s="9">
        <v>0.3</v>
      </c>
      <c r="H14" s="9">
        <v>0.3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9">
        <v>0.6</v>
      </c>
      <c r="W14" s="9">
        <v>0.6</v>
      </c>
      <c r="X14" s="9">
        <v>0.5</v>
      </c>
      <c r="Y14" s="9">
        <v>0.4</v>
      </c>
      <c r="Z14" s="9">
        <v>0.4</v>
      </c>
      <c r="AE14" s="10"/>
      <c r="AG14" s="4">
        <v>14</v>
      </c>
      <c r="AH14" s="4">
        <v>1</v>
      </c>
    </row>
    <row r="15" spans="1:40" x14ac:dyDescent="0.55000000000000004">
      <c r="A15" s="4"/>
      <c r="B15" s="4" t="s">
        <v>42</v>
      </c>
      <c r="C15" s="9">
        <v>0.4</v>
      </c>
      <c r="D15" s="9">
        <v>0.4</v>
      </c>
      <c r="E15" s="9">
        <v>0.3</v>
      </c>
      <c r="F15" s="9">
        <v>0.3</v>
      </c>
      <c r="G15" s="9">
        <v>0.3</v>
      </c>
      <c r="H15" s="9">
        <v>0.3</v>
      </c>
      <c r="I15" s="4"/>
      <c r="J15" s="4"/>
      <c r="K15" s="8">
        <f>ROUND($N$24*K20,1)</f>
        <v>1.1000000000000001</v>
      </c>
      <c r="L15" s="8">
        <f t="shared" ref="L15:U15" si="4">ROUND($N$24*L20,1)</f>
        <v>1.4</v>
      </c>
      <c r="M15" s="8">
        <f t="shared" si="4"/>
        <v>1.9</v>
      </c>
      <c r="N15" s="8">
        <f t="shared" si="4"/>
        <v>2.4</v>
      </c>
      <c r="O15" s="8">
        <f t="shared" si="4"/>
        <v>2.7</v>
      </c>
      <c r="P15" s="8">
        <f t="shared" si="4"/>
        <v>2.7</v>
      </c>
      <c r="Q15" s="8">
        <f t="shared" si="4"/>
        <v>2.7</v>
      </c>
      <c r="R15" s="8">
        <f t="shared" si="4"/>
        <v>2.2000000000000002</v>
      </c>
      <c r="S15" s="8">
        <f t="shared" si="4"/>
        <v>1.6</v>
      </c>
      <c r="T15" s="8">
        <f t="shared" si="4"/>
        <v>1.1000000000000001</v>
      </c>
      <c r="U15" s="8">
        <f t="shared" si="4"/>
        <v>0.5</v>
      </c>
      <c r="V15" s="9">
        <v>0.6</v>
      </c>
      <c r="W15" s="9">
        <v>0.6</v>
      </c>
      <c r="X15" s="9">
        <v>0.5</v>
      </c>
      <c r="Y15" s="9">
        <v>0.4</v>
      </c>
      <c r="Z15" s="9">
        <v>0.4</v>
      </c>
      <c r="AE15" s="10"/>
      <c r="AG15" s="4">
        <v>15</v>
      </c>
      <c r="AH15" s="4">
        <v>0.8</v>
      </c>
    </row>
    <row r="16" spans="1:40" x14ac:dyDescent="0.55000000000000004">
      <c r="A16" s="4" t="s">
        <v>43</v>
      </c>
      <c r="B16" s="4" t="s">
        <v>44</v>
      </c>
      <c r="C16" s="9"/>
      <c r="D16" s="9"/>
      <c r="E16" s="9"/>
      <c r="F16" s="9"/>
      <c r="G16" s="9"/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9"/>
      <c r="W16" s="9"/>
      <c r="X16" s="9"/>
      <c r="Y16" s="9"/>
      <c r="Z16" s="9"/>
      <c r="AD16" s="37"/>
      <c r="AE16" s="37"/>
      <c r="AF16" s="37"/>
      <c r="AG16" s="4">
        <v>16</v>
      </c>
      <c r="AH16" s="4">
        <v>0.6</v>
      </c>
      <c r="AI16" s="37"/>
      <c r="AJ16" s="37"/>
      <c r="AK16" s="37"/>
      <c r="AL16" s="37"/>
      <c r="AM16" s="37"/>
      <c r="AN16" s="37"/>
    </row>
    <row r="17" spans="1:40" x14ac:dyDescent="0.55000000000000004">
      <c r="A17" s="4" t="s">
        <v>54</v>
      </c>
      <c r="B17" s="4" t="s">
        <v>55</v>
      </c>
      <c r="C17" s="4"/>
      <c r="D17" s="4"/>
      <c r="E17" s="4"/>
      <c r="F17" s="4"/>
      <c r="G17" s="4"/>
      <c r="H17" s="4"/>
      <c r="I17" s="4"/>
      <c r="J17" s="4"/>
      <c r="K17" s="8">
        <f>ROUND(-1.5*K20,1)</f>
        <v>-0.6</v>
      </c>
      <c r="L17" s="8">
        <f t="shared" ref="L17:U17" si="5">ROUND(-1.5*L20,1)</f>
        <v>-0.8</v>
      </c>
      <c r="M17" s="8">
        <f t="shared" si="5"/>
        <v>-1.1000000000000001</v>
      </c>
      <c r="N17" s="8">
        <f t="shared" si="5"/>
        <v>-1.4</v>
      </c>
      <c r="O17" s="8">
        <f t="shared" si="5"/>
        <v>-1.5</v>
      </c>
      <c r="P17" s="8">
        <f t="shared" si="5"/>
        <v>-1.5</v>
      </c>
      <c r="Q17" s="8">
        <f t="shared" si="5"/>
        <v>-1.5</v>
      </c>
      <c r="R17" s="8">
        <f t="shared" si="5"/>
        <v>-1.2</v>
      </c>
      <c r="S17" s="8">
        <f t="shared" si="5"/>
        <v>-0.9</v>
      </c>
      <c r="T17" s="8">
        <f t="shared" si="5"/>
        <v>-0.6</v>
      </c>
      <c r="U17" s="8">
        <f t="shared" si="5"/>
        <v>-0.3</v>
      </c>
      <c r="V17" s="4"/>
      <c r="W17" s="4"/>
      <c r="X17" s="4"/>
      <c r="Y17" s="4"/>
      <c r="Z17" s="4"/>
      <c r="AD17" s="38"/>
      <c r="AE17" s="38"/>
      <c r="AF17" s="38"/>
      <c r="AG17" s="4">
        <v>17</v>
      </c>
      <c r="AH17" s="4">
        <v>0.4</v>
      </c>
      <c r="AI17" s="38"/>
      <c r="AJ17" s="38"/>
      <c r="AK17" s="38"/>
      <c r="AL17" s="38"/>
      <c r="AM17" s="38"/>
      <c r="AN17" s="38"/>
    </row>
    <row r="18" spans="1:40" x14ac:dyDescent="0.55000000000000004">
      <c r="AE18" s="10"/>
      <c r="AG18" s="4">
        <v>18</v>
      </c>
      <c r="AH18" s="4">
        <v>0.2</v>
      </c>
    </row>
    <row r="19" spans="1:40" x14ac:dyDescent="0.55000000000000004">
      <c r="K19" s="4">
        <v>8</v>
      </c>
      <c r="L19" s="4">
        <v>9</v>
      </c>
      <c r="M19" s="4">
        <v>10</v>
      </c>
      <c r="N19" s="4">
        <v>11</v>
      </c>
      <c r="O19" s="4">
        <v>12</v>
      </c>
      <c r="P19" s="4">
        <v>13</v>
      </c>
      <c r="Q19" s="4">
        <v>14</v>
      </c>
      <c r="R19" s="4">
        <v>15</v>
      </c>
      <c r="S19" s="4">
        <v>16</v>
      </c>
      <c r="T19" s="4">
        <v>17</v>
      </c>
      <c r="U19" s="4">
        <v>18</v>
      </c>
      <c r="AE19" s="10"/>
    </row>
    <row r="20" spans="1:40" x14ac:dyDescent="0.55000000000000004">
      <c r="K20" s="4">
        <v>0.4</v>
      </c>
      <c r="L20" s="4">
        <v>0.5</v>
      </c>
      <c r="M20" s="4">
        <v>0.7</v>
      </c>
      <c r="N20" s="4">
        <v>0.9</v>
      </c>
      <c r="O20" s="4">
        <v>1</v>
      </c>
      <c r="P20" s="4">
        <v>1</v>
      </c>
      <c r="Q20" s="4">
        <v>1</v>
      </c>
      <c r="R20" s="4">
        <v>0.8</v>
      </c>
      <c r="S20" s="4">
        <v>0.6</v>
      </c>
      <c r="T20" s="4">
        <v>0.4</v>
      </c>
      <c r="U20" s="4">
        <v>0.2</v>
      </c>
      <c r="AD20" s="37"/>
      <c r="AE20" s="38"/>
    </row>
    <row r="21" spans="1:40" x14ac:dyDescent="0.55000000000000004">
      <c r="AD21" s="37"/>
      <c r="AE21" s="38"/>
    </row>
    <row r="22" spans="1:40" x14ac:dyDescent="0.55000000000000004">
      <c r="AD22" s="37"/>
      <c r="AE22" s="38"/>
    </row>
    <row r="23" spans="1:40" x14ac:dyDescent="0.55000000000000004">
      <c r="B23" s="4" t="s">
        <v>45</v>
      </c>
      <c r="C23" s="4" t="s">
        <v>32</v>
      </c>
      <c r="D23" s="4" t="s">
        <v>46</v>
      </c>
      <c r="E23" s="4"/>
      <c r="F23" s="4"/>
      <c r="J23" s="1" t="str" cm="1">
        <f t="array" ref="J23:K23">シート!S21:T21&amp;シート!S18:T18&amp;シート!S23:T23</f>
        <v>○晴れ不明</v>
      </c>
      <c r="K23" s="1" t="str">
        <v/>
      </c>
      <c r="L23" s="1">
        <v>1.27</v>
      </c>
      <c r="M23" s="1">
        <v>5.43</v>
      </c>
      <c r="AD23" s="37"/>
      <c r="AE23" s="38"/>
    </row>
    <row r="24" spans="1:40" x14ac:dyDescent="0.55000000000000004">
      <c r="B24" s="4" t="s">
        <v>47</v>
      </c>
      <c r="C24" s="4" t="s">
        <v>34</v>
      </c>
      <c r="D24" s="4" t="s">
        <v>47</v>
      </c>
      <c r="E24" s="15" t="s">
        <v>41</v>
      </c>
      <c r="F24" s="4" t="str">
        <f t="shared" ref="F24:F41" si="6">B24&amp;C24&amp;D24</f>
        <v>○晴れ○</v>
      </c>
      <c r="J24" s="11" cm="1">
        <f t="array" ref="J24">_xlfn.IFS(OR(J23=F25,J23=F26),4,OR(J23=F34,J23=F35),2,OR(J23=F24,J23=F27,J23=F28,J23=F29,J23=F30,J23=F31,J23=F32),3,OR(J23=F33,J23=F36,J23=F36,J23=F37,J23=F38,J23=F39,J23=F40,J23=F41),5)</f>
        <v>4</v>
      </c>
      <c r="L24" s="12">
        <f>K31</f>
        <v>30</v>
      </c>
      <c r="M24" s="12">
        <f>ROUND(IF(L24&lt;=27,L24,(L24*L23-M23)),1)</f>
        <v>32.700000000000003</v>
      </c>
      <c r="N24" s="12">
        <f>M24-L24</f>
        <v>2.7000000000000028</v>
      </c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37"/>
      <c r="AE24" s="38"/>
      <c r="AF24" s="10"/>
      <c r="AG24" s="10"/>
      <c r="AH24" s="10"/>
      <c r="AI24" s="10"/>
      <c r="AJ24" s="10"/>
      <c r="AK24" s="10"/>
      <c r="AL24" s="10"/>
    </row>
    <row r="25" spans="1:40" x14ac:dyDescent="0.55000000000000004">
      <c r="B25" s="4" t="s">
        <v>47</v>
      </c>
      <c r="C25" s="4" t="s">
        <v>34</v>
      </c>
      <c r="D25" s="4" t="s">
        <v>48</v>
      </c>
      <c r="E25" s="4" t="s">
        <v>42</v>
      </c>
      <c r="F25" s="4" t="str">
        <f t="shared" si="6"/>
        <v>○晴れ×</v>
      </c>
      <c r="AD25" s="37"/>
      <c r="AE25" s="38"/>
    </row>
    <row r="26" spans="1:40" x14ac:dyDescent="0.55000000000000004">
      <c r="A26" s="1" t="s">
        <v>49</v>
      </c>
      <c r="B26" s="4" t="s">
        <v>47</v>
      </c>
      <c r="C26" s="4" t="s">
        <v>34</v>
      </c>
      <c r="D26" s="4" t="s">
        <v>50</v>
      </c>
      <c r="E26" s="4" t="s">
        <v>42</v>
      </c>
      <c r="F26" s="4" t="str">
        <f t="shared" si="6"/>
        <v>○晴れ不明</v>
      </c>
      <c r="AD26" s="37"/>
      <c r="AE26" s="38"/>
    </row>
    <row r="27" spans="1:40" x14ac:dyDescent="0.55000000000000004">
      <c r="B27" s="4" t="s">
        <v>47</v>
      </c>
      <c r="C27" s="4" t="s">
        <v>37</v>
      </c>
      <c r="D27" s="4" t="s">
        <v>47</v>
      </c>
      <c r="E27" s="15" t="s">
        <v>41</v>
      </c>
      <c r="F27" s="4" t="str">
        <f t="shared" si="6"/>
        <v>○くもり○</v>
      </c>
      <c r="Q27" s="13"/>
      <c r="R27" s="13"/>
      <c r="S27" s="13"/>
      <c r="T27" s="13"/>
      <c r="U27" s="13"/>
      <c r="V27" s="13"/>
      <c r="AD27" s="37"/>
      <c r="AE27" s="38"/>
      <c r="AK27" s="13"/>
      <c r="AL27" s="13"/>
    </row>
    <row r="28" spans="1:40" x14ac:dyDescent="0.55000000000000004">
      <c r="B28" s="4" t="s">
        <v>47</v>
      </c>
      <c r="C28" s="4" t="s">
        <v>37</v>
      </c>
      <c r="D28" s="4" t="s">
        <v>48</v>
      </c>
      <c r="E28" s="15" t="s">
        <v>41</v>
      </c>
      <c r="F28" s="4" t="str">
        <f t="shared" si="6"/>
        <v>○くもり×</v>
      </c>
      <c r="AD28" s="37"/>
      <c r="AE28" s="38"/>
    </row>
    <row r="29" spans="1:40" x14ac:dyDescent="0.55000000000000004">
      <c r="A29" s="1" t="s">
        <v>49</v>
      </c>
      <c r="B29" s="4" t="s">
        <v>47</v>
      </c>
      <c r="C29" s="4" t="s">
        <v>37</v>
      </c>
      <c r="D29" s="4" t="s">
        <v>50</v>
      </c>
      <c r="E29" s="15" t="s">
        <v>41</v>
      </c>
      <c r="F29" s="4" t="str">
        <f t="shared" si="6"/>
        <v>○くもり不明</v>
      </c>
      <c r="J29" s="1" t="s">
        <v>60</v>
      </c>
      <c r="N29" s="1" t="s">
        <v>61</v>
      </c>
      <c r="AD29" s="37"/>
      <c r="AE29" s="38"/>
    </row>
    <row r="30" spans="1:40" x14ac:dyDescent="0.55000000000000004">
      <c r="B30" s="4" t="s">
        <v>47</v>
      </c>
      <c r="C30" s="4" t="s">
        <v>38</v>
      </c>
      <c r="D30" s="4" t="s">
        <v>47</v>
      </c>
      <c r="E30" s="15" t="s">
        <v>41</v>
      </c>
      <c r="F30" s="4" t="str">
        <f t="shared" si="6"/>
        <v>○雨○</v>
      </c>
      <c r="J30" s="16" t="s">
        <v>56</v>
      </c>
      <c r="K30" s="36">
        <f>シート!E6</f>
        <v>12</v>
      </c>
      <c r="L30" s="1" t="s">
        <v>62</v>
      </c>
      <c r="N30" s="16" t="s">
        <v>25</v>
      </c>
      <c r="O30" s="29"/>
      <c r="P30" s="29"/>
      <c r="Q30" s="28" cm="1">
        <f t="array" ref="Q30">K31+INDEX(C12:Z16,J24,MATCH(K30,C12:Z12,0))</f>
        <v>32.700000000000003</v>
      </c>
      <c r="R30" s="13" t="s">
        <v>72</v>
      </c>
      <c r="S30" s="34" t="str" cm="1">
        <f t="array" ref="S30">_xlfn.IFS(Q30&gt;=31,"危険",AND(Q30&gt;=28,Q30&lt;31),"厳重警戒",AND(Q30&gt;=24,Q30&lt;28),"警戒",AND(Q30&gt;=21,Q30&lt;24),"注意",Q30&lt;21,"ほぼ安全")</f>
        <v>危険</v>
      </c>
      <c r="T30" s="13"/>
      <c r="U30" s="13"/>
      <c r="V30" s="13"/>
      <c r="AD30" s="37"/>
      <c r="AE30" s="38"/>
      <c r="AK30" s="13"/>
      <c r="AL30" s="13"/>
    </row>
    <row r="31" spans="1:40" x14ac:dyDescent="0.55000000000000004">
      <c r="B31" s="4" t="s">
        <v>47</v>
      </c>
      <c r="C31" s="4" t="s">
        <v>38</v>
      </c>
      <c r="D31" s="4" t="s">
        <v>48</v>
      </c>
      <c r="E31" s="15" t="s">
        <v>41</v>
      </c>
      <c r="F31" s="4" t="str">
        <f t="shared" si="6"/>
        <v>○雨×</v>
      </c>
      <c r="J31" s="35" t="s">
        <v>0</v>
      </c>
      <c r="K31" s="18">
        <f>シート!E8</f>
        <v>30</v>
      </c>
      <c r="L31" s="1" t="s">
        <v>63</v>
      </c>
      <c r="N31" s="35" t="s">
        <v>26</v>
      </c>
      <c r="O31" s="23"/>
      <c r="P31" s="23"/>
      <c r="Q31" s="33">
        <f>IF(K32="晴れ",Q30+INDEX(C12:Z17,6,MATCH(K30,C12:Z12,0)),Q30)</f>
        <v>31.200000000000003</v>
      </c>
      <c r="R31" s="1" t="s">
        <v>73</v>
      </c>
      <c r="S31" s="19" t="str" cm="1">
        <f t="array" ref="S31">_xlfn.IFS(Q31&gt;=31,"危険",AND(Q31&gt;=28,Q31&lt;31),"厳重警戒",AND(Q31&gt;=24,Q31&lt;28),"警戒",AND(Q31&gt;=21,Q31&lt;24),"注意",Q31&lt;21,"ほぼ安全")</f>
        <v>危険</v>
      </c>
    </row>
    <row r="32" spans="1:40" x14ac:dyDescent="0.55000000000000004">
      <c r="A32" s="1" t="s">
        <v>49</v>
      </c>
      <c r="B32" s="4" t="s">
        <v>47</v>
      </c>
      <c r="C32" s="4" t="s">
        <v>38</v>
      </c>
      <c r="D32" s="4" t="s">
        <v>50</v>
      </c>
      <c r="E32" s="15" t="s">
        <v>41</v>
      </c>
      <c r="F32" s="4" t="str">
        <f t="shared" si="6"/>
        <v>○雨不明</v>
      </c>
      <c r="J32" s="35" t="s">
        <v>57</v>
      </c>
      <c r="K32" s="26" t="str">
        <f>シート!S18</f>
        <v>晴れ</v>
      </c>
      <c r="L32" s="1" t="s">
        <v>64</v>
      </c>
      <c r="N32" s="35"/>
      <c r="O32" s="23"/>
      <c r="P32" s="23"/>
      <c r="Q32" s="32"/>
      <c r="S32" s="30"/>
    </row>
    <row r="33" spans="1:27" x14ac:dyDescent="0.55000000000000004">
      <c r="B33" s="4" t="s">
        <v>48</v>
      </c>
      <c r="C33" s="4" t="s">
        <v>34</v>
      </c>
      <c r="D33" s="4" t="s">
        <v>47</v>
      </c>
      <c r="E33" s="4" t="s">
        <v>44</v>
      </c>
      <c r="F33" s="4" t="str">
        <f t="shared" si="6"/>
        <v>×晴れ○</v>
      </c>
      <c r="J33" s="35" t="s">
        <v>58</v>
      </c>
      <c r="K33" s="26" t="str">
        <f>シート!S21</f>
        <v>○</v>
      </c>
      <c r="L33" s="1" t="s">
        <v>65</v>
      </c>
      <c r="N33" s="35" t="s">
        <v>27</v>
      </c>
      <c r="O33" s="23"/>
      <c r="P33" s="23"/>
      <c r="Q33" s="33" cm="1">
        <f t="array" ref="Q33">K31+_xlfn.IFS(K32="晴れ",INDEX(C1:Z10,3,MATCH(K30,C1:Z1,0)),K32="くもり",INDEX(C1:Z10,6,MATCH(K30,C1:Z1,0)),K32="雨",INDEX(C1:Z10,9,MATCH(K30,C1:Z1,0)))</f>
        <v>28.2</v>
      </c>
      <c r="R33" s="1" t="s">
        <v>68</v>
      </c>
      <c r="S33" s="34" t="str" cm="1">
        <f t="array" ref="S33">_xlfn.IFS(Q33&gt;=31,"危険",AND(Q33&gt;=28,Q33&lt;31),"厳重警戒",AND(Q33&gt;=24,Q33&lt;28),"警戒",AND(Q33&gt;=21,Q33&lt;24),"注意",Q33&lt;21,"ほぼ安全")</f>
        <v>厳重警戒</v>
      </c>
      <c r="Z33" s="13"/>
      <c r="AA33" s="13"/>
    </row>
    <row r="34" spans="1:27" x14ac:dyDescent="0.55000000000000004">
      <c r="B34" s="4" t="s">
        <v>48</v>
      </c>
      <c r="C34" s="4" t="s">
        <v>34</v>
      </c>
      <c r="D34" s="4" t="s">
        <v>48</v>
      </c>
      <c r="E34" s="4" t="s">
        <v>39</v>
      </c>
      <c r="F34" s="4" t="str">
        <f t="shared" si="6"/>
        <v>×晴れ×</v>
      </c>
      <c r="J34" s="20" t="s">
        <v>59</v>
      </c>
      <c r="K34" s="25" t="str">
        <f>シート!S23</f>
        <v>不明</v>
      </c>
      <c r="L34" s="1" t="s">
        <v>66</v>
      </c>
      <c r="N34" s="35" t="s">
        <v>28</v>
      </c>
      <c r="O34" s="23"/>
      <c r="P34" s="23"/>
      <c r="Q34" s="33" cm="1">
        <f t="array" ref="Q34">K31+_xlfn.IFS(K32="晴れ",INDEX(C1:Z10,4,MATCH(K30,C1:Z1,0)),K32="くもり",INDEX(C1:Z10,7,MATCH(K30,C1:Z1,0)),K32="雨",INDEX(C1:Z10,10,MATCH(K30,C1:Z1,0)))</f>
        <v>28.9</v>
      </c>
      <c r="R34" s="1" t="s">
        <v>69</v>
      </c>
      <c r="S34" s="19" t="str" cm="1">
        <f t="array" ref="S34">_xlfn.IFS(Q34&gt;=31,"危険",AND(Q34&gt;=28,Q34&lt;31),"厳重警戒",AND(Q34&gt;=24,Q34&lt;28),"警戒",AND(Q34&gt;=21,Q34&lt;24),"注意",Q34&lt;21,"ほぼ安全")</f>
        <v>厳重警戒</v>
      </c>
    </row>
    <row r="35" spans="1:27" x14ac:dyDescent="0.55000000000000004">
      <c r="A35" s="1" t="s">
        <v>51</v>
      </c>
      <c r="B35" s="4" t="s">
        <v>48</v>
      </c>
      <c r="C35" s="4" t="s">
        <v>34</v>
      </c>
      <c r="D35" s="4" t="s">
        <v>50</v>
      </c>
      <c r="E35" s="4" t="s">
        <v>39</v>
      </c>
      <c r="F35" s="4" t="str">
        <f t="shared" si="6"/>
        <v>×晴れ不明</v>
      </c>
      <c r="N35" s="35" t="s">
        <v>29</v>
      </c>
      <c r="O35" s="23"/>
      <c r="P35" s="23"/>
      <c r="Q35" s="33" cm="1">
        <f t="array" ref="Q35">K31+_xlfn.IFS(K32="晴れ",INDEX(C1:Z10,2,MATCH(K30,C1:Z1,0)),K32="くもり",INDEX(C1:Z10,5,MATCH(K30,C1:Z1,0)),K32="雨",INDEX(C1:Z10,8,MATCH(K30,C1:Z1,0)))</f>
        <v>28.2</v>
      </c>
      <c r="R35" s="1" t="s">
        <v>70</v>
      </c>
      <c r="S35" s="34" t="str" cm="1">
        <f t="array" ref="S35">_xlfn.IFS(Q35&gt;=31,"危険",AND(Q35&gt;=28,Q35&lt;31),"厳重警戒",AND(Q35&gt;=24,Q35&lt;28),"警戒",AND(Q35&gt;=21,Q35&lt;24),"注意",Q35&lt;21,"ほぼ安全")</f>
        <v>厳重警戒</v>
      </c>
    </row>
    <row r="36" spans="1:27" ht="18.75" customHeight="1" x14ac:dyDescent="0.55000000000000004">
      <c r="B36" s="4" t="s">
        <v>48</v>
      </c>
      <c r="C36" s="4" t="s">
        <v>37</v>
      </c>
      <c r="D36" s="4" t="s">
        <v>47</v>
      </c>
      <c r="E36" s="4" t="s">
        <v>44</v>
      </c>
      <c r="F36" s="4" t="str">
        <f t="shared" si="6"/>
        <v>×くもり○</v>
      </c>
      <c r="N36" s="20" t="s">
        <v>30</v>
      </c>
      <c r="O36" s="24"/>
      <c r="P36" s="24"/>
      <c r="Q36" s="31" cm="1">
        <f t="array" ref="Q36">K31+_xlfn.IFS(K32="晴れ",INDEX(C1:Z10,3,MATCH(K30,C1:Z1,0)),K32="くもり",INDEX(C1:Z10,6,MATCH(K30,C1:Z1,0)),K32="雨",INDEX(C1:Z10,9,MATCH(K30,C1:Z1,0)))-0.4</f>
        <v>27.8</v>
      </c>
      <c r="R36" s="1" t="s">
        <v>71</v>
      </c>
      <c r="S36" s="19" t="str" cm="1">
        <f t="array" ref="S36">_xlfn.IFS(Q36&gt;=31,"危険",AND(Q36&gt;=28,Q36&lt;31),"厳重警戒",AND(Q36&gt;=24,Q36&lt;28),"警戒",AND(Q36&gt;=21,Q36&lt;24),"注意",Q36&lt;21,"ほぼ安全")</f>
        <v>警戒</v>
      </c>
    </row>
    <row r="37" spans="1:27" ht="18.75" customHeight="1" x14ac:dyDescent="0.55000000000000004">
      <c r="B37" s="4" t="s">
        <v>48</v>
      </c>
      <c r="C37" s="4" t="s">
        <v>37</v>
      </c>
      <c r="D37" s="4" t="s">
        <v>48</v>
      </c>
      <c r="E37" s="4" t="s">
        <v>44</v>
      </c>
      <c r="F37" s="4" t="str">
        <f t="shared" si="6"/>
        <v>×くもり×</v>
      </c>
    </row>
    <row r="38" spans="1:27" x14ac:dyDescent="0.55000000000000004">
      <c r="A38" s="1" t="s">
        <v>51</v>
      </c>
      <c r="B38" s="4" t="s">
        <v>48</v>
      </c>
      <c r="C38" s="4" t="s">
        <v>37</v>
      </c>
      <c r="D38" s="4" t="s">
        <v>50</v>
      </c>
      <c r="E38" s="4" t="s">
        <v>44</v>
      </c>
      <c r="F38" s="4" t="str">
        <f t="shared" si="6"/>
        <v>×くもり不明</v>
      </c>
      <c r="N38" s="1" t="s">
        <v>61</v>
      </c>
      <c r="R38" s="13"/>
    </row>
    <row r="39" spans="1:27" x14ac:dyDescent="0.55000000000000004">
      <c r="B39" s="4" t="s">
        <v>48</v>
      </c>
      <c r="C39" s="4" t="s">
        <v>38</v>
      </c>
      <c r="D39" s="4" t="s">
        <v>47</v>
      </c>
      <c r="E39" s="4" t="s">
        <v>44</v>
      </c>
      <c r="F39" s="4" t="str">
        <f t="shared" si="6"/>
        <v>×雨○</v>
      </c>
      <c r="N39" s="16" t="s">
        <v>25</v>
      </c>
      <c r="O39" s="29"/>
      <c r="P39" s="29"/>
      <c r="Q39" s="22">
        <f>ROUND(Q30,0)</f>
        <v>33</v>
      </c>
    </row>
    <row r="40" spans="1:27" x14ac:dyDescent="0.55000000000000004">
      <c r="B40" s="4" t="s">
        <v>48</v>
      </c>
      <c r="C40" s="4" t="s">
        <v>38</v>
      </c>
      <c r="D40" s="4" t="s">
        <v>48</v>
      </c>
      <c r="E40" s="4" t="s">
        <v>44</v>
      </c>
      <c r="F40" s="4" t="str">
        <f t="shared" si="6"/>
        <v>×雨×</v>
      </c>
      <c r="N40" s="35" t="s">
        <v>26</v>
      </c>
      <c r="O40" s="23"/>
      <c r="P40" s="23"/>
      <c r="Q40" s="17">
        <f t="shared" ref="Q40:Q45" si="7">ROUND(Q31,0)</f>
        <v>31</v>
      </c>
      <c r="R40" s="10"/>
      <c r="S40" s="10"/>
      <c r="T40" s="10"/>
      <c r="U40" s="10"/>
      <c r="V40" s="10"/>
      <c r="W40" s="10"/>
      <c r="X40" s="10"/>
    </row>
    <row r="41" spans="1:27" x14ac:dyDescent="0.55000000000000004">
      <c r="A41" s="1" t="s">
        <v>51</v>
      </c>
      <c r="B41" s="4" t="s">
        <v>48</v>
      </c>
      <c r="C41" s="4" t="s">
        <v>38</v>
      </c>
      <c r="D41" s="4" t="s">
        <v>50</v>
      </c>
      <c r="E41" s="4" t="s">
        <v>44</v>
      </c>
      <c r="F41" s="4" t="str">
        <f t="shared" si="6"/>
        <v>×雨不明</v>
      </c>
      <c r="N41" s="35"/>
      <c r="O41" s="23"/>
      <c r="P41" s="23"/>
      <c r="Q41" s="21"/>
    </row>
    <row r="42" spans="1:27" x14ac:dyDescent="0.55000000000000004">
      <c r="N42" s="35" t="s">
        <v>27</v>
      </c>
      <c r="O42" s="23"/>
      <c r="P42" s="23"/>
      <c r="Q42" s="17">
        <f t="shared" si="7"/>
        <v>28</v>
      </c>
    </row>
    <row r="43" spans="1:27" x14ac:dyDescent="0.55000000000000004">
      <c r="N43" s="35" t="s">
        <v>28</v>
      </c>
      <c r="O43" s="23"/>
      <c r="P43" s="23"/>
      <c r="Q43" s="17">
        <f t="shared" si="7"/>
        <v>29</v>
      </c>
    </row>
    <row r="44" spans="1:27" x14ac:dyDescent="0.55000000000000004">
      <c r="N44" s="35" t="s">
        <v>29</v>
      </c>
      <c r="O44" s="23"/>
      <c r="P44" s="23"/>
      <c r="Q44" s="17">
        <f t="shared" si="7"/>
        <v>28</v>
      </c>
    </row>
    <row r="45" spans="1:27" x14ac:dyDescent="0.55000000000000004">
      <c r="N45" s="20" t="s">
        <v>30</v>
      </c>
      <c r="O45" s="24"/>
      <c r="P45" s="24"/>
      <c r="Q45" s="27">
        <f t="shared" si="7"/>
        <v>28</v>
      </c>
    </row>
    <row r="47" spans="1:27" x14ac:dyDescent="0.55000000000000004">
      <c r="N47" s="1" t="s">
        <v>61</v>
      </c>
    </row>
    <row r="48" spans="1:27" x14ac:dyDescent="0.55000000000000004">
      <c r="N48" s="16" t="s">
        <v>25</v>
      </c>
      <c r="O48" s="29"/>
      <c r="P48" s="29"/>
      <c r="Q48" s="22" t="str">
        <f>U48</f>
        <v>32～33</v>
      </c>
      <c r="S48" s="13">
        <f>ROUNDDOWN(Q30,0)</f>
        <v>32</v>
      </c>
      <c r="T48" s="13">
        <f>ROUNDUP(Q30,0)</f>
        <v>33</v>
      </c>
      <c r="U48" s="1" t="str">
        <f>S48&amp;"～"&amp;T48</f>
        <v>32～33</v>
      </c>
    </row>
    <row r="49" spans="14:21" x14ac:dyDescent="0.55000000000000004">
      <c r="N49" s="35" t="s">
        <v>26</v>
      </c>
      <c r="O49" s="23"/>
      <c r="P49" s="23"/>
      <c r="Q49" s="17" t="str">
        <f>U49</f>
        <v>31～32</v>
      </c>
      <c r="S49" s="13">
        <f t="shared" ref="S49:S54" si="8">ROUNDDOWN(Q31,0)</f>
        <v>31</v>
      </c>
      <c r="T49" s="13">
        <f t="shared" ref="T49:T54" si="9">ROUNDUP(Q31,0)</f>
        <v>32</v>
      </c>
      <c r="U49" s="1" t="str">
        <f t="shared" ref="U49:U54" si="10">S49&amp;"～"&amp;T49</f>
        <v>31～32</v>
      </c>
    </row>
    <row r="50" spans="14:21" x14ac:dyDescent="0.55000000000000004">
      <c r="N50" s="35"/>
      <c r="O50" s="23"/>
      <c r="P50" s="23"/>
      <c r="Q50" s="21"/>
      <c r="S50" s="13"/>
      <c r="T50" s="13"/>
      <c r="U50" s="1" t="str">
        <f t="shared" si="10"/>
        <v>～</v>
      </c>
    </row>
    <row r="51" spans="14:21" x14ac:dyDescent="0.55000000000000004">
      <c r="N51" s="35" t="s">
        <v>27</v>
      </c>
      <c r="O51" s="23"/>
      <c r="P51" s="23"/>
      <c r="Q51" s="17" t="str">
        <f>U51</f>
        <v>28～29</v>
      </c>
      <c r="S51" s="13">
        <f t="shared" si="8"/>
        <v>28</v>
      </c>
      <c r="T51" s="13">
        <f t="shared" si="9"/>
        <v>29</v>
      </c>
      <c r="U51" s="1" t="str">
        <f t="shared" si="10"/>
        <v>28～29</v>
      </c>
    </row>
    <row r="52" spans="14:21" x14ac:dyDescent="0.55000000000000004">
      <c r="N52" s="35" t="s">
        <v>28</v>
      </c>
      <c r="O52" s="23"/>
      <c r="P52" s="23"/>
      <c r="Q52" s="17" t="str">
        <f t="shared" ref="Q52:Q54" si="11">U52</f>
        <v>28～29</v>
      </c>
      <c r="S52" s="13">
        <f t="shared" si="8"/>
        <v>28</v>
      </c>
      <c r="T52" s="13">
        <f t="shared" si="9"/>
        <v>29</v>
      </c>
      <c r="U52" s="1" t="str">
        <f t="shared" si="10"/>
        <v>28～29</v>
      </c>
    </row>
    <row r="53" spans="14:21" x14ac:dyDescent="0.55000000000000004">
      <c r="N53" s="35" t="s">
        <v>29</v>
      </c>
      <c r="O53" s="23"/>
      <c r="P53" s="23"/>
      <c r="Q53" s="17" t="str">
        <f t="shared" si="11"/>
        <v>28～29</v>
      </c>
      <c r="S53" s="13">
        <f t="shared" si="8"/>
        <v>28</v>
      </c>
      <c r="T53" s="13">
        <f t="shared" si="9"/>
        <v>29</v>
      </c>
      <c r="U53" s="1" t="str">
        <f t="shared" si="10"/>
        <v>28～29</v>
      </c>
    </row>
    <row r="54" spans="14:21" x14ac:dyDescent="0.55000000000000004">
      <c r="N54" s="20" t="s">
        <v>30</v>
      </c>
      <c r="O54" s="24"/>
      <c r="P54" s="24"/>
      <c r="Q54" s="27" t="str">
        <f t="shared" si="11"/>
        <v>27～28</v>
      </c>
      <c r="S54" s="13">
        <f t="shared" si="8"/>
        <v>27</v>
      </c>
      <c r="T54" s="13">
        <f t="shared" si="9"/>
        <v>28</v>
      </c>
      <c r="U54" s="1" t="str">
        <f t="shared" si="10"/>
        <v>27～28</v>
      </c>
    </row>
  </sheetData>
  <sheetProtection algorithmName="SHA-512" hashValue="mapfX0wDps8+IWKEdZVOiFI1FLM6tHvY8fJbuhw63qgr9qpZsAa/k9fvkXWZ7g97yJRIcbW2+MdsrfNzIQQ6wQ==" saltValue="dAPkpG2Mdjl+kKO58dGtig==" spinCount="100000" sheet="1" objects="1" scenarios="1"/>
  <customSheetViews>
    <customSheetView guid="{C5217E5F-3FDF-4B75-B6FA-772059964ED3}" scale="78" state="hidden" topLeftCell="A19">
      <selection activeCell="Q39" sqref="Q39"/>
      <pageMargins left="0.7" right="0.7" top="0.75" bottom="0.75" header="0.3" footer="0.3"/>
      <pageSetup paperSize="9" orientation="portrait" verticalDpi="0" r:id="rId1"/>
    </customSheetView>
  </customSheetViews>
  <phoneticPr fontId="2"/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4C711-1BED-4A0E-8671-045228CCEFBD}">
  <sheetPr codeName="Sheet3"/>
  <dimension ref="A1:D25"/>
  <sheetViews>
    <sheetView workbookViewId="0">
      <selection activeCell="X21" sqref="X21"/>
    </sheetView>
  </sheetViews>
  <sheetFormatPr defaultColWidth="9" defaultRowHeight="18" x14ac:dyDescent="0.55000000000000004"/>
  <cols>
    <col min="1" max="16384" width="9" style="1"/>
  </cols>
  <sheetData>
    <row r="1" spans="1:4" x14ac:dyDescent="0.55000000000000004">
      <c r="A1" s="4" t="s">
        <v>52</v>
      </c>
      <c r="B1" s="14" t="s">
        <v>53</v>
      </c>
      <c r="C1" s="4" t="s">
        <v>32</v>
      </c>
      <c r="D1" s="4" t="s">
        <v>46</v>
      </c>
    </row>
    <row r="2" spans="1:4" x14ac:dyDescent="0.55000000000000004">
      <c r="A2" s="4">
        <v>1</v>
      </c>
      <c r="B2" s="14" t="s">
        <v>20</v>
      </c>
      <c r="C2" s="4" t="s">
        <v>34</v>
      </c>
      <c r="D2" s="4" t="s">
        <v>20</v>
      </c>
    </row>
    <row r="3" spans="1:4" x14ac:dyDescent="0.55000000000000004">
      <c r="A3" s="4">
        <v>2</v>
      </c>
      <c r="B3" s="14" t="s">
        <v>22</v>
      </c>
      <c r="C3" s="4" t="s">
        <v>15</v>
      </c>
      <c r="D3" s="4" t="s">
        <v>22</v>
      </c>
    </row>
    <row r="4" spans="1:4" x14ac:dyDescent="0.55000000000000004">
      <c r="A4" s="4">
        <v>3</v>
      </c>
      <c r="B4" s="14"/>
      <c r="C4" s="4" t="s">
        <v>38</v>
      </c>
      <c r="D4" s="4" t="s">
        <v>50</v>
      </c>
    </row>
    <row r="5" spans="1:4" x14ac:dyDescent="0.55000000000000004">
      <c r="A5" s="4">
        <v>4</v>
      </c>
    </row>
    <row r="6" spans="1:4" x14ac:dyDescent="0.55000000000000004">
      <c r="A6" s="4">
        <v>5</v>
      </c>
    </row>
    <row r="7" spans="1:4" x14ac:dyDescent="0.55000000000000004">
      <c r="A7" s="4">
        <v>6</v>
      </c>
    </row>
    <row r="8" spans="1:4" x14ac:dyDescent="0.55000000000000004">
      <c r="A8" s="4">
        <v>7</v>
      </c>
    </row>
    <row r="9" spans="1:4" x14ac:dyDescent="0.55000000000000004">
      <c r="A9" s="4">
        <v>8</v>
      </c>
    </row>
    <row r="10" spans="1:4" x14ac:dyDescent="0.55000000000000004">
      <c r="A10" s="4">
        <v>9</v>
      </c>
    </row>
    <row r="11" spans="1:4" x14ac:dyDescent="0.55000000000000004">
      <c r="A11" s="4">
        <v>10</v>
      </c>
    </row>
    <row r="12" spans="1:4" x14ac:dyDescent="0.55000000000000004">
      <c r="A12" s="4">
        <v>11</v>
      </c>
    </row>
    <row r="13" spans="1:4" x14ac:dyDescent="0.55000000000000004">
      <c r="A13" s="4">
        <v>12</v>
      </c>
    </row>
    <row r="14" spans="1:4" x14ac:dyDescent="0.55000000000000004">
      <c r="A14" s="4">
        <v>13</v>
      </c>
    </row>
    <row r="15" spans="1:4" x14ac:dyDescent="0.55000000000000004">
      <c r="A15" s="4">
        <v>14</v>
      </c>
    </row>
    <row r="16" spans="1:4" x14ac:dyDescent="0.55000000000000004">
      <c r="A16" s="4">
        <v>15</v>
      </c>
    </row>
    <row r="17" spans="1:1" x14ac:dyDescent="0.55000000000000004">
      <c r="A17" s="4">
        <v>16</v>
      </c>
    </row>
    <row r="18" spans="1:1" x14ac:dyDescent="0.55000000000000004">
      <c r="A18" s="4">
        <v>17</v>
      </c>
    </row>
    <row r="19" spans="1:1" x14ac:dyDescent="0.55000000000000004">
      <c r="A19" s="4">
        <v>18</v>
      </c>
    </row>
    <row r="20" spans="1:1" x14ac:dyDescent="0.55000000000000004">
      <c r="A20" s="4">
        <v>19</v>
      </c>
    </row>
    <row r="21" spans="1:1" x14ac:dyDescent="0.55000000000000004">
      <c r="A21" s="4">
        <v>20</v>
      </c>
    </row>
    <row r="22" spans="1:1" x14ac:dyDescent="0.55000000000000004">
      <c r="A22" s="4">
        <v>21</v>
      </c>
    </row>
    <row r="23" spans="1:1" x14ac:dyDescent="0.55000000000000004">
      <c r="A23" s="4">
        <v>22</v>
      </c>
    </row>
    <row r="24" spans="1:1" x14ac:dyDescent="0.55000000000000004">
      <c r="A24" s="4">
        <v>23</v>
      </c>
    </row>
    <row r="25" spans="1:1" x14ac:dyDescent="0.55000000000000004">
      <c r="A25" s="4">
        <v>24</v>
      </c>
    </row>
  </sheetData>
  <customSheetViews>
    <customSheetView guid="{C5217E5F-3FDF-4B75-B6FA-772059964ED3}" state="hidden">
      <selection activeCell="X21" sqref="X21"/>
      <pageMargins left="0.7" right="0.7" top="0.75" bottom="0.75" header="0.3" footer="0.3"/>
    </customSheetView>
  </customSheetView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シート</vt:lpstr>
      <vt:lpstr>算出値</vt:lpstr>
      <vt:lpstr>リスト</vt:lpstr>
      <vt:lpstr>シート!Print_Area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有美</dc:creator>
  <cp:lastModifiedBy>石田　有美</cp:lastModifiedBy>
  <cp:lastPrinted>2026-03-23T07:52:13Z</cp:lastPrinted>
  <dcterms:created xsi:type="dcterms:W3CDTF">2026-03-03T05:57:13Z</dcterms:created>
  <dcterms:modified xsi:type="dcterms:W3CDTF">2026-03-24T02:21:05Z</dcterms:modified>
</cp:coreProperties>
</file>